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0" yWindow="-15" windowWidth="5115" windowHeight="8160"/>
  </bookViews>
  <sheets>
    <sheet name="Lembar Kerja Pelabuhan" sheetId="1" r:id="rId1"/>
  </sheets>
  <definedNames>
    <definedName name="_xlnm.Print_Area" localSheetId="0">'Lembar Kerja Pelabuhan'!$A$1:$M$270</definedName>
  </definedNames>
  <calcPr calcId="144525"/>
</workbook>
</file>

<file path=xl/calcChain.xml><?xml version="1.0" encoding="utf-8"?>
<calcChain xmlns="http://schemas.openxmlformats.org/spreadsheetml/2006/main">
  <c r="M307" i="1" l="1"/>
  <c r="L307" i="1"/>
  <c r="M302" i="1"/>
  <c r="L302" i="1"/>
  <c r="M301" i="1"/>
  <c r="L301" i="1"/>
  <c r="M300" i="1"/>
  <c r="M299" i="1"/>
  <c r="L300" i="1"/>
  <c r="L299" i="1"/>
  <c r="M297" i="1"/>
  <c r="L297" i="1"/>
  <c r="M288" i="1"/>
  <c r="M291" i="1"/>
  <c r="M290" i="1"/>
  <c r="L291" i="1"/>
  <c r="L288" i="1"/>
  <c r="L290" i="1"/>
  <c r="M289" i="1"/>
  <c r="L289" i="1"/>
  <c r="P65" i="1" l="1"/>
  <c r="O65" i="1"/>
  <c r="P64" i="1"/>
  <c r="O64" i="1"/>
  <c r="O63" i="1"/>
  <c r="P30" i="1"/>
  <c r="P33" i="1" s="1"/>
  <c r="P31" i="1"/>
  <c r="O33" i="1"/>
  <c r="O30" i="1"/>
  <c r="O31" i="1"/>
  <c r="O32" i="1"/>
  <c r="J286" i="1"/>
  <c r="I286" i="1"/>
  <c r="N277" i="1" l="1"/>
  <c r="N253" i="1"/>
  <c r="N55" i="1"/>
  <c r="N42" i="1"/>
  <c r="N44" i="1"/>
  <c r="N243" i="1"/>
  <c r="N78" i="1"/>
  <c r="N80" i="1"/>
  <c r="N62" i="1"/>
  <c r="N64" i="1"/>
  <c r="P24" i="1"/>
  <c r="N82" i="1"/>
  <c r="P13" i="1"/>
  <c r="P23" i="1"/>
  <c r="P21" i="1"/>
  <c r="N196" i="1" l="1"/>
  <c r="N198" i="1"/>
  <c r="N194" i="1"/>
  <c r="N192" i="1"/>
  <c r="N189" i="1"/>
  <c r="N186" i="1"/>
  <c r="N281" i="1" l="1"/>
  <c r="N279" i="1"/>
  <c r="N274" i="1"/>
  <c r="P63" i="1" l="1"/>
  <c r="P53" i="1" l="1"/>
  <c r="O53" i="1"/>
  <c r="O54" i="1"/>
  <c r="O55" i="1"/>
  <c r="O56" i="1"/>
  <c r="O57" i="1"/>
  <c r="O58" i="1"/>
  <c r="P58" i="1"/>
  <c r="P57" i="1"/>
  <c r="P56" i="1"/>
  <c r="P59" i="1"/>
  <c r="P55" i="1"/>
  <c r="P54" i="1"/>
  <c r="P52" i="1"/>
  <c r="O52" i="1"/>
  <c r="P51" i="1"/>
  <c r="O51" i="1"/>
  <c r="P50" i="1"/>
  <c r="O50" i="1"/>
  <c r="P49" i="1"/>
  <c r="O49" i="1"/>
  <c r="P48" i="1"/>
  <c r="P47" i="1"/>
  <c r="O48" i="1"/>
  <c r="O47" i="1"/>
  <c r="O59" i="1" l="1"/>
  <c r="P40" i="1" l="1"/>
  <c r="P39" i="1"/>
  <c r="P38" i="1"/>
  <c r="P37" i="1"/>
  <c r="Q40" i="1" l="1"/>
  <c r="Q39" i="1"/>
  <c r="Q38" i="1"/>
  <c r="Q37" i="1"/>
  <c r="Q36" i="1"/>
  <c r="P36" i="1"/>
  <c r="P32" i="1" l="1"/>
  <c r="M260" i="1" l="1"/>
  <c r="L250" i="1"/>
  <c r="I246" i="1"/>
  <c r="M250" i="1"/>
  <c r="J246" i="1" s="1"/>
  <c r="M200" i="1"/>
  <c r="J198" i="1" s="1"/>
  <c r="L200" i="1"/>
  <c r="I198" i="1"/>
  <c r="M161" i="1"/>
  <c r="J155" i="1" s="1"/>
  <c r="L161" i="1"/>
  <c r="I155" i="1" s="1"/>
  <c r="M75" i="1"/>
  <c r="J70" i="1" s="1"/>
  <c r="L75" i="1"/>
  <c r="I70" i="1" s="1"/>
  <c r="Q35" i="1" l="1"/>
  <c r="Q41" i="1" s="1"/>
  <c r="P29" i="1"/>
  <c r="P35" i="1"/>
  <c r="P41" i="1" s="1"/>
  <c r="O29" i="1"/>
  <c r="J259" i="1"/>
  <c r="L260" i="1"/>
  <c r="I259" i="1" s="1"/>
  <c r="M258" i="1"/>
  <c r="J257" i="1" s="1"/>
  <c r="L258" i="1"/>
  <c r="I257" i="1" s="1"/>
  <c r="M197" i="1"/>
  <c r="J196" i="1" s="1"/>
  <c r="L197" i="1"/>
  <c r="I196" i="1" s="1"/>
  <c r="M245" i="1"/>
  <c r="J242" i="1" s="1"/>
  <c r="L245" i="1"/>
  <c r="I242" i="1" s="1"/>
  <c r="M69" i="1"/>
  <c r="J66" i="1" s="1"/>
  <c r="L69" i="1"/>
  <c r="I66" i="1" s="1"/>
  <c r="M154" i="1" l="1"/>
  <c r="J148" i="1" s="1"/>
  <c r="L154" i="1"/>
  <c r="I148" i="1" s="1"/>
  <c r="M282" i="1"/>
  <c r="J281" i="1" s="1"/>
  <c r="L282" i="1"/>
  <c r="I281" i="1" s="1"/>
  <c r="M280" i="1" l="1"/>
  <c r="J279" i="1" s="1"/>
  <c r="L280" i="1"/>
  <c r="I279" i="1" s="1"/>
  <c r="M254" i="1" l="1"/>
  <c r="J253" i="1" s="1"/>
  <c r="L254" i="1"/>
  <c r="I253" i="1" s="1"/>
  <c r="M195" i="1" l="1"/>
  <c r="J194" i="1" s="1"/>
  <c r="L195" i="1"/>
  <c r="I194" i="1" s="1"/>
  <c r="L241" i="1"/>
  <c r="I237" i="1" s="1"/>
  <c r="M241" i="1"/>
  <c r="J237" i="1" s="1"/>
  <c r="M65" i="1"/>
  <c r="L65" i="1"/>
  <c r="M147" i="1"/>
  <c r="J141" i="1" s="1"/>
  <c r="L147" i="1"/>
  <c r="I141" i="1" s="1"/>
  <c r="M256" i="1"/>
  <c r="J255" i="1" s="1"/>
  <c r="L256" i="1"/>
  <c r="I255" i="1" s="1"/>
  <c r="Q107" i="1" l="1"/>
  <c r="P107" i="1"/>
  <c r="P95" i="1"/>
  <c r="P94" i="1"/>
  <c r="P93" i="1"/>
  <c r="P92" i="1"/>
  <c r="P91" i="1"/>
  <c r="P90" i="1"/>
  <c r="P96" i="1" l="1"/>
  <c r="L236" i="1"/>
  <c r="I234" i="1" s="1"/>
  <c r="M236" i="1"/>
  <c r="J234" i="1" s="1"/>
  <c r="M59" i="1"/>
  <c r="J60" i="1" s="1"/>
  <c r="L59" i="1"/>
  <c r="I60" i="1" s="1"/>
  <c r="M193" i="1"/>
  <c r="J192" i="1" s="1"/>
  <c r="L193" i="1"/>
  <c r="I192" i="1" s="1"/>
  <c r="M140" i="1"/>
  <c r="J134" i="1" s="1"/>
  <c r="L140" i="1"/>
  <c r="I134" i="1" s="1"/>
  <c r="M278" i="1"/>
  <c r="J277" i="1" s="1"/>
  <c r="L278" i="1"/>
  <c r="I277" i="1" s="1"/>
  <c r="J53" i="1" l="1"/>
  <c r="I53" i="1"/>
  <c r="M276" i="1"/>
  <c r="J275" i="1" s="1"/>
  <c r="M274" i="1"/>
  <c r="J273" i="1" s="1"/>
  <c r="L276" i="1"/>
  <c r="I275" i="1" s="1"/>
  <c r="L274" i="1"/>
  <c r="I273" i="1" s="1"/>
  <c r="M229" i="1"/>
  <c r="M228" i="1"/>
  <c r="M227" i="1"/>
  <c r="N224" i="1"/>
  <c r="N225" i="1"/>
  <c r="N223" i="1"/>
  <c r="M233" i="1"/>
  <c r="J231" i="1" s="1"/>
  <c r="L233" i="1"/>
  <c r="I231" i="1" s="1"/>
  <c r="L230" i="1"/>
  <c r="I227" i="1" s="1"/>
  <c r="M187" i="1"/>
  <c r="M186" i="1"/>
  <c r="N184" i="1"/>
  <c r="N183" i="1"/>
  <c r="M191" i="1"/>
  <c r="J189" i="1" s="1"/>
  <c r="L191" i="1"/>
  <c r="I189" i="1" s="1"/>
  <c r="L188" i="1"/>
  <c r="I186" i="1" s="1"/>
  <c r="M120" i="1"/>
  <c r="Q90" i="1" s="1"/>
  <c r="M121" i="1"/>
  <c r="Q91" i="1" s="1"/>
  <c r="M122" i="1"/>
  <c r="Q92" i="1" s="1"/>
  <c r="M123" i="1"/>
  <c r="Q93" i="1" s="1"/>
  <c r="M124" i="1"/>
  <c r="Q94" i="1" s="1"/>
  <c r="M125" i="1"/>
  <c r="Q95" i="1" s="1"/>
  <c r="M133" i="1"/>
  <c r="J127" i="1" s="1"/>
  <c r="L133" i="1"/>
  <c r="I127" i="1" s="1"/>
  <c r="L126" i="1"/>
  <c r="I120" i="1" s="1"/>
  <c r="M45" i="1"/>
  <c r="M44" i="1"/>
  <c r="M43" i="1"/>
  <c r="M42" i="1"/>
  <c r="M41" i="1"/>
  <c r="M52" i="1"/>
  <c r="J47" i="1" s="1"/>
  <c r="L52" i="1"/>
  <c r="I47" i="1" s="1"/>
  <c r="L46" i="1"/>
  <c r="I41" i="1" s="1"/>
  <c r="Q96" i="1" l="1"/>
  <c r="M126" i="1"/>
  <c r="J120" i="1" s="1"/>
  <c r="M230" i="1"/>
  <c r="J227" i="1" s="1"/>
  <c r="M188" i="1"/>
  <c r="J186" i="1" s="1"/>
  <c r="M46" i="1"/>
  <c r="J41" i="1" s="1"/>
  <c r="M272" i="1" l="1"/>
  <c r="J271" i="1" s="1"/>
  <c r="L272" i="1"/>
  <c r="I271" i="1" s="1"/>
  <c r="M185" i="1" l="1"/>
  <c r="J183" i="1" s="1"/>
  <c r="L185" i="1"/>
  <c r="I183" i="1" s="1"/>
  <c r="M226" i="1"/>
  <c r="J223" i="1" s="1"/>
  <c r="L226" i="1"/>
  <c r="I223" i="1" s="1"/>
  <c r="M40" i="1" l="1"/>
  <c r="J35" i="1" s="1"/>
  <c r="L40" i="1"/>
  <c r="I35" i="1" s="1"/>
  <c r="M119" i="1"/>
  <c r="J113" i="1" s="1"/>
  <c r="L119" i="1"/>
  <c r="I113" i="1" s="1"/>
  <c r="M252" i="1" l="1"/>
  <c r="J251" i="1" s="1"/>
  <c r="L252" i="1"/>
  <c r="I251" i="1" s="1"/>
  <c r="M34" i="1"/>
  <c r="J28" i="1" s="1"/>
  <c r="L34" i="1"/>
  <c r="I28" i="1" s="1"/>
  <c r="M112" i="1"/>
  <c r="J106" i="1" s="1"/>
  <c r="L112" i="1"/>
  <c r="I106" i="1" s="1"/>
  <c r="M222" i="1"/>
  <c r="J219" i="1" s="1"/>
  <c r="L222" i="1"/>
  <c r="I219" i="1" s="1"/>
  <c r="M182" i="1"/>
  <c r="J179" i="1" s="1"/>
  <c r="L182" i="1"/>
  <c r="I179" i="1" s="1"/>
  <c r="M270" i="1"/>
  <c r="J269" i="1" s="1"/>
  <c r="L270" i="1"/>
  <c r="I269" i="1" s="1"/>
  <c r="M268" i="1"/>
  <c r="J267" i="1" s="1"/>
  <c r="L268" i="1"/>
  <c r="I267" i="1" s="1"/>
  <c r="M105" i="1"/>
  <c r="J99" i="1" s="1"/>
  <c r="L105" i="1"/>
  <c r="I99" i="1" s="1"/>
  <c r="M178" i="1"/>
  <c r="J176" i="1" s="1"/>
  <c r="L178" i="1"/>
  <c r="I176" i="1" s="1"/>
  <c r="M218" i="1"/>
  <c r="J215" i="1" s="1"/>
  <c r="L218" i="1"/>
  <c r="I215" i="1" s="1"/>
  <c r="M27" i="1"/>
  <c r="J22" i="1" s="1"/>
  <c r="L27" i="1"/>
  <c r="I22" i="1" s="1"/>
  <c r="N179" i="1" l="1"/>
  <c r="N176" i="1"/>
  <c r="M21" i="1"/>
  <c r="J16" i="1" s="1"/>
  <c r="L21" i="1"/>
  <c r="I16" i="1" s="1"/>
  <c r="M209" i="1"/>
  <c r="J205" i="1" s="1"/>
  <c r="L209" i="1"/>
  <c r="I205" i="1" s="1"/>
  <c r="M214" i="1"/>
  <c r="J210" i="1" s="1"/>
  <c r="L214" i="1"/>
  <c r="I210" i="1" s="1"/>
  <c r="L175" i="1"/>
  <c r="I172" i="1" s="1"/>
  <c r="M175" i="1"/>
  <c r="J172" i="1" s="1"/>
  <c r="L204" i="1"/>
  <c r="I201" i="1" s="1"/>
  <c r="M204" i="1"/>
  <c r="J201" i="1" s="1"/>
  <c r="M98" i="1"/>
  <c r="J92" i="1" s="1"/>
  <c r="L98" i="1"/>
  <c r="I92" i="1" s="1"/>
  <c r="M266" i="1"/>
  <c r="L266" i="1"/>
  <c r="M264" i="1"/>
  <c r="J263" i="1" s="1"/>
  <c r="M262" i="1"/>
  <c r="L262" i="1"/>
  <c r="I261" i="1" s="1"/>
  <c r="L264" i="1"/>
  <c r="I263" i="1" s="1"/>
  <c r="N172" i="1" l="1"/>
  <c r="J265" i="1"/>
  <c r="J261" i="1"/>
  <c r="I265" i="1"/>
  <c r="M171" i="1"/>
  <c r="L171" i="1"/>
  <c r="M15" i="1"/>
  <c r="L15" i="1"/>
  <c r="M91" i="1"/>
  <c r="L91" i="1"/>
  <c r="L84" i="1"/>
  <c r="L9" i="1"/>
  <c r="M9" i="1"/>
  <c r="M166" i="1"/>
  <c r="L166" i="1"/>
  <c r="J167" i="1" l="1"/>
  <c r="I167" i="1"/>
  <c r="N167" i="1" s="1"/>
  <c r="J163" i="1"/>
  <c r="I163" i="1"/>
  <c r="N163" i="1" s="1"/>
  <c r="J85" i="1"/>
  <c r="I85" i="1"/>
  <c r="M84" i="1"/>
  <c r="J78" i="1" s="1"/>
  <c r="P140" i="1" s="1"/>
  <c r="I78" i="1"/>
  <c r="J10" i="1"/>
  <c r="J4" i="1"/>
  <c r="O140" i="1" l="1"/>
  <c r="I4" i="1"/>
  <c r="I10" i="1"/>
</calcChain>
</file>

<file path=xl/sharedStrings.xml><?xml version="1.0" encoding="utf-8"?>
<sst xmlns="http://schemas.openxmlformats.org/spreadsheetml/2006/main" count="426" uniqueCount="77">
  <si>
    <t>FORM PELABUHAN</t>
  </si>
  <si>
    <t>Nama Pelabuhan</t>
  </si>
  <si>
    <t>WPP (salah satu/keduanya)</t>
  </si>
  <si>
    <t>Jenis Kapal</t>
  </si>
  <si>
    <t>Jenis Ikan (yg Tertangkap)</t>
  </si>
  <si>
    <t>Jenis API yang ada</t>
  </si>
  <si>
    <t>Bulan</t>
  </si>
  <si>
    <t xml:space="preserve">Jml Total Kapal </t>
  </si>
  <si>
    <t>Produksi/bln (Da)</t>
  </si>
  <si>
    <t>Jml Trip/Bulan (Keberangkatan Tiap Bulan)</t>
  </si>
  <si>
    <t>Contoh Harga Ikan Rata2/Jenis Ikan /Kg (Rp)</t>
  </si>
  <si>
    <r>
      <t xml:space="preserve">Contoh </t>
    </r>
    <r>
      <rPr>
        <b/>
        <sz val="11"/>
        <color theme="1"/>
        <rFont val="Calibri"/>
        <family val="2"/>
        <scheme val="minor"/>
      </rPr>
      <t>Jenis Ikan yg Tertangkap</t>
    </r>
  </si>
  <si>
    <t>Kg</t>
  </si>
  <si>
    <t>Rp</t>
  </si>
  <si>
    <t>ARAD</t>
  </si>
  <si>
    <t>PULOLAMPES</t>
  </si>
  <si>
    <t>PURSE SEINE</t>
  </si>
  <si>
    <t>JANUARI</t>
  </si>
  <si>
    <t>KEMBUNG</t>
  </si>
  <si>
    <t>TEMBANG/BELO</t>
  </si>
  <si>
    <t>TERI GLAGAH</t>
  </si>
  <si>
    <t>SRINDING</t>
  </si>
  <si>
    <t>FEBRUARI</t>
  </si>
  <si>
    <t>RP</t>
  </si>
  <si>
    <t>BILIS</t>
  </si>
  <si>
    <t>KURO</t>
  </si>
  <si>
    <t>KLUWUT</t>
  </si>
  <si>
    <t>CANTRANG</t>
  </si>
  <si>
    <t>PETEK</t>
  </si>
  <si>
    <t>SONGOT</t>
  </si>
  <si>
    <t>PARI/PEH</t>
  </si>
  <si>
    <t>CUMI-CUMI</t>
  </si>
  <si>
    <t>LAIN-LAIN</t>
  </si>
  <si>
    <t>SAWOJAJAR</t>
  </si>
  <si>
    <t>KALIWLINGI</t>
  </si>
  <si>
    <t>PENGARADAN</t>
  </si>
  <si>
    <t>KRAKAHAN</t>
  </si>
  <si>
    <t>SIMPING</t>
  </si>
  <si>
    <t>PAYANG</t>
  </si>
  <si>
    <t>TERI NASI</t>
  </si>
  <si>
    <t>MARET</t>
  </si>
  <si>
    <t>IKAN RUCAH</t>
  </si>
  <si>
    <t>Udang</t>
  </si>
  <si>
    <t>SOTONG</t>
  </si>
  <si>
    <t>UDANG REBON</t>
  </si>
  <si>
    <t>CUMI-CUMI BESAR</t>
  </si>
  <si>
    <t>UDANG</t>
  </si>
  <si>
    <t>CUMI-CUMI SEDANG</t>
  </si>
  <si>
    <t>APRIL</t>
  </si>
  <si>
    <t>MEI</t>
  </si>
  <si>
    <t>MANYUNG</t>
  </si>
  <si>
    <t>JUNI</t>
  </si>
  <si>
    <t>JULI</t>
  </si>
  <si>
    <t>AGUSTUS</t>
  </si>
  <si>
    <t>Blama</t>
  </si>
  <si>
    <t>BELANAK</t>
  </si>
  <si>
    <t>SEPTEMBER</t>
  </si>
  <si>
    <t>UDANG KECIL</t>
  </si>
  <si>
    <t>: Januari - Desember 2022</t>
  </si>
  <si>
    <t>UKURAN 10-30 GT</t>
  </si>
  <si>
    <t>1-10 GT</t>
  </si>
  <si>
    <t>1-5 GT</t>
  </si>
  <si>
    <t>OKTOBER</t>
  </si>
  <si>
    <t>NOVEMBER</t>
  </si>
  <si>
    <t>EKOR KUNING</t>
  </si>
  <si>
    <t>RAJUUNGAN</t>
  </si>
  <si>
    <t>DESEMBER</t>
  </si>
  <si>
    <t>DEMANG</t>
  </si>
  <si>
    <t>BAMBANGAN</t>
  </si>
  <si>
    <t>OKOTBER</t>
  </si>
  <si>
    <t>BLANAK</t>
  </si>
  <si>
    <t>KAKAP PUTIH</t>
  </si>
  <si>
    <t>BAWAL PUTIH</t>
  </si>
  <si>
    <t>LAYUR</t>
  </si>
  <si>
    <t>BREBES</t>
  </si>
  <si>
    <t>WANASARI</t>
  </si>
  <si>
    <t>BULAKAMBA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</si>
</sst>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Border="1"/>
    <xf numFmtId="0" fontId="0" fillId="0" borderId="0" xfId="0" applyBorder="1"/>
    <xf numFmtId="41" fontId="7" fillId="2" borderId="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0" fillId="0" borderId="0" xfId="1" applyFont="1"/>
    <xf numFmtId="164" fontId="0" fillId="2" borderId="0" xfId="1" applyFont="1" applyFill="1" applyBorder="1"/>
    <xf numFmtId="164" fontId="0" fillId="0" borderId="0" xfId="1" applyFont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 applyAlignment="1">
      <alignment horizontal="center"/>
    </xf>
    <xf numFmtId="164" fontId="0" fillId="0" borderId="0" xfId="1" applyFont="1" applyAlignment="1">
      <alignment horizontal="center"/>
    </xf>
    <xf numFmtId="41" fontId="0" fillId="0" borderId="0" xfId="0" applyNumberFormat="1"/>
    <xf numFmtId="164" fontId="0" fillId="0" borderId="0" xfId="0" applyNumberFormat="1"/>
    <xf numFmtId="164" fontId="3" fillId="2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center" vertical="center"/>
    </xf>
    <xf numFmtId="41" fontId="7" fillId="2" borderId="1" xfId="1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0" fillId="2" borderId="1" xfId="1" applyFont="1" applyFill="1" applyBorder="1"/>
    <xf numFmtId="164" fontId="1" fillId="2" borderId="1" xfId="1" applyFont="1" applyFill="1" applyBorder="1" applyAlignment="1">
      <alignment horizontal="center"/>
    </xf>
    <xf numFmtId="41" fontId="8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1" fontId="6" fillId="2" borderId="1" xfId="1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164" fontId="2" fillId="0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1" fontId="7" fillId="3" borderId="0" xfId="0" applyNumberFormat="1" applyFont="1" applyFill="1"/>
    <xf numFmtId="41" fontId="3" fillId="2" borderId="0" xfId="0" applyNumberFormat="1" applyFont="1" applyFill="1" applyBorder="1" applyAlignment="1">
      <alignment vertical="center"/>
    </xf>
    <xf numFmtId="0" fontId="0" fillId="4" borderId="0" xfId="0" applyFill="1"/>
    <xf numFmtId="41" fontId="0" fillId="2" borderId="0" xfId="0" applyNumberFormat="1" applyFill="1"/>
    <xf numFmtId="164" fontId="5" fillId="2" borderId="0" xfId="1" applyFont="1" applyFill="1" applyBorder="1"/>
    <xf numFmtId="41" fontId="3" fillId="3" borderId="0" xfId="0" applyNumberFormat="1" applyFont="1" applyFill="1" applyBorder="1" applyAlignment="1">
      <alignment vertical="center"/>
    </xf>
    <xf numFmtId="164" fontId="0" fillId="3" borderId="0" xfId="1" applyFont="1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1" fontId="7" fillId="0" borderId="1" xfId="1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"/>
  <sheetViews>
    <sheetView tabSelected="1" zoomScale="70" zoomScaleNormal="70" workbookViewId="0">
      <selection activeCell="K16" sqref="K16"/>
    </sheetView>
  </sheetViews>
  <sheetFormatPr defaultRowHeight="15" x14ac:dyDescent="0.25"/>
  <cols>
    <col min="1" max="1" width="21.42578125" bestFit="1" customWidth="1"/>
    <col min="2" max="2" width="32.5703125" bestFit="1" customWidth="1"/>
    <col min="3" max="3" width="4.42578125" bestFit="1" customWidth="1"/>
    <col min="4" max="4" width="16.5703125" bestFit="1" customWidth="1"/>
    <col min="5" max="5" width="22.5703125" customWidth="1"/>
    <col min="6" max="6" width="13.85546875" style="3" bestFit="1" customWidth="1"/>
    <col min="7" max="7" width="12.42578125" style="15" bestFit="1" customWidth="1"/>
    <col min="8" max="8" width="18.85546875" style="15" bestFit="1" customWidth="1"/>
    <col min="9" max="9" width="14.85546875" style="5" bestFit="1" customWidth="1"/>
    <col min="10" max="10" width="17.7109375" style="5" bestFit="1" customWidth="1"/>
    <col min="11" max="11" width="20.7109375" style="5" customWidth="1"/>
    <col min="12" max="12" width="12" style="19" customWidth="1"/>
    <col min="13" max="13" width="16.5703125" style="16" bestFit="1" customWidth="1"/>
    <col min="15" max="15" width="40.140625" bestFit="1" customWidth="1"/>
    <col min="16" max="16" width="27.7109375" style="13" customWidth="1"/>
    <col min="17" max="17" width="17.7109375" bestFit="1" customWidth="1"/>
  </cols>
  <sheetData>
    <row r="1" spans="1:16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6" x14ac:dyDescent="0.25">
      <c r="A2" s="8"/>
      <c r="B2" s="8" t="s">
        <v>58</v>
      </c>
      <c r="C2" s="9"/>
      <c r="D2" s="9"/>
      <c r="E2" s="9"/>
      <c r="F2" s="47"/>
      <c r="G2" s="16"/>
      <c r="H2" s="16"/>
      <c r="I2" s="11"/>
      <c r="J2" s="11"/>
      <c r="K2" s="11"/>
      <c r="L2" s="18"/>
    </row>
    <row r="3" spans="1:16" s="46" customFormat="1" ht="90" customHeight="1" x14ac:dyDescent="0.25">
      <c r="A3" s="1" t="s">
        <v>1</v>
      </c>
      <c r="B3" s="74" t="s">
        <v>2</v>
      </c>
      <c r="C3" s="74"/>
      <c r="D3" s="1" t="s">
        <v>3</v>
      </c>
      <c r="E3" s="23" t="s">
        <v>5</v>
      </c>
      <c r="F3" s="23" t="s">
        <v>6</v>
      </c>
      <c r="G3" s="17" t="s">
        <v>7</v>
      </c>
      <c r="H3" s="17" t="s">
        <v>9</v>
      </c>
      <c r="I3" s="12" t="s">
        <v>8</v>
      </c>
      <c r="J3" s="12" t="s">
        <v>23</v>
      </c>
      <c r="K3" s="6" t="s">
        <v>4</v>
      </c>
      <c r="L3" s="45" t="s">
        <v>12</v>
      </c>
      <c r="M3" s="45" t="s">
        <v>13</v>
      </c>
      <c r="O3" s="64" t="s">
        <v>11</v>
      </c>
      <c r="P3" s="48" t="s">
        <v>10</v>
      </c>
    </row>
    <row r="4" spans="1:16" s="2" customFormat="1" x14ac:dyDescent="0.25">
      <c r="A4" s="27" t="s">
        <v>15</v>
      </c>
      <c r="B4" s="75">
        <v>712</v>
      </c>
      <c r="C4" s="75">
        <v>713</v>
      </c>
      <c r="D4" s="76" t="s">
        <v>59</v>
      </c>
      <c r="E4" s="28" t="s">
        <v>16</v>
      </c>
      <c r="F4" s="29" t="s">
        <v>17</v>
      </c>
      <c r="G4" s="30">
        <v>142</v>
      </c>
      <c r="H4" s="30">
        <v>4</v>
      </c>
      <c r="I4" s="31">
        <f>L9</f>
        <v>52731</v>
      </c>
      <c r="J4" s="31">
        <f>M9</f>
        <v>544700000</v>
      </c>
      <c r="K4" s="32" t="s">
        <v>18</v>
      </c>
      <c r="L4" s="33">
        <v>14233</v>
      </c>
      <c r="M4" s="33">
        <v>213495000</v>
      </c>
      <c r="O4" s="65" t="s">
        <v>18</v>
      </c>
      <c r="P4" s="68">
        <v>15000</v>
      </c>
    </row>
    <row r="5" spans="1:16" s="2" customFormat="1" x14ac:dyDescent="0.25">
      <c r="A5" s="27"/>
      <c r="B5" s="69"/>
      <c r="C5" s="69"/>
      <c r="D5" s="71"/>
      <c r="E5" s="28"/>
      <c r="F5" s="29"/>
      <c r="G5" s="30"/>
      <c r="H5" s="30"/>
      <c r="I5" s="34"/>
      <c r="J5" s="34"/>
      <c r="K5" s="32" t="s">
        <v>19</v>
      </c>
      <c r="L5" s="33">
        <v>9600</v>
      </c>
      <c r="M5" s="33">
        <v>19200000</v>
      </c>
      <c r="O5" s="65" t="s">
        <v>19</v>
      </c>
      <c r="P5" s="68">
        <v>2000</v>
      </c>
    </row>
    <row r="6" spans="1:16" s="2" customFormat="1" x14ac:dyDescent="0.25">
      <c r="A6" s="27"/>
      <c r="B6" s="69"/>
      <c r="C6" s="69"/>
      <c r="D6" s="71"/>
      <c r="E6" s="28"/>
      <c r="F6" s="29"/>
      <c r="G6" s="30"/>
      <c r="H6" s="30"/>
      <c r="I6" s="34"/>
      <c r="J6" s="34"/>
      <c r="K6" s="32" t="s">
        <v>20</v>
      </c>
      <c r="L6" s="33">
        <v>25307</v>
      </c>
      <c r="M6" s="33">
        <v>278814000</v>
      </c>
      <c r="O6" s="65" t="s">
        <v>20</v>
      </c>
      <c r="P6" s="68">
        <v>11000</v>
      </c>
    </row>
    <row r="7" spans="1:16" s="2" customFormat="1" x14ac:dyDescent="0.25">
      <c r="A7" s="27"/>
      <c r="B7" s="69"/>
      <c r="C7" s="69"/>
      <c r="D7" s="71"/>
      <c r="E7" s="27"/>
      <c r="F7" s="27"/>
      <c r="G7" s="35"/>
      <c r="H7" s="35"/>
      <c r="I7" s="34"/>
      <c r="J7" s="34"/>
      <c r="K7" s="32" t="s">
        <v>21</v>
      </c>
      <c r="L7" s="33">
        <v>3191</v>
      </c>
      <c r="M7" s="33">
        <v>31191000</v>
      </c>
      <c r="O7" s="65" t="s">
        <v>21</v>
      </c>
      <c r="P7" s="68">
        <v>9750</v>
      </c>
    </row>
    <row r="8" spans="1:16" s="2" customFormat="1" x14ac:dyDescent="0.25">
      <c r="A8" s="27"/>
      <c r="B8" s="69"/>
      <c r="C8" s="69"/>
      <c r="D8" s="71"/>
      <c r="E8" s="27"/>
      <c r="F8" s="27"/>
      <c r="G8" s="35"/>
      <c r="H8" s="35"/>
      <c r="I8" s="34"/>
      <c r="J8" s="34"/>
      <c r="K8" s="32" t="s">
        <v>24</v>
      </c>
      <c r="L8" s="33">
        <v>400</v>
      </c>
      <c r="M8" s="33">
        <v>2000000</v>
      </c>
      <c r="O8" s="65" t="s">
        <v>24</v>
      </c>
      <c r="P8" s="68">
        <v>5000</v>
      </c>
    </row>
    <row r="9" spans="1:16" s="2" customFormat="1" x14ac:dyDescent="0.25">
      <c r="A9" s="27"/>
      <c r="B9" s="69"/>
      <c r="C9" s="69"/>
      <c r="D9" s="71"/>
      <c r="E9" s="28"/>
      <c r="F9" s="29"/>
      <c r="G9" s="30"/>
      <c r="H9" s="30"/>
      <c r="I9" s="34"/>
      <c r="J9" s="34"/>
      <c r="K9" s="32"/>
      <c r="L9" s="36">
        <f>SUM(L4:L8)</f>
        <v>52731</v>
      </c>
      <c r="M9" s="36">
        <f>SUM(M4:M8)</f>
        <v>544700000</v>
      </c>
      <c r="O9" s="66" t="s">
        <v>28</v>
      </c>
      <c r="P9" s="68">
        <v>2200</v>
      </c>
    </row>
    <row r="10" spans="1:16" s="2" customFormat="1" x14ac:dyDescent="0.25">
      <c r="A10" s="27"/>
      <c r="B10" s="69"/>
      <c r="C10" s="69"/>
      <c r="D10" s="71"/>
      <c r="E10" s="28" t="s">
        <v>16</v>
      </c>
      <c r="F10" s="29" t="s">
        <v>22</v>
      </c>
      <c r="G10" s="30">
        <v>328</v>
      </c>
      <c r="H10" s="30">
        <v>4</v>
      </c>
      <c r="I10" s="31">
        <f>L15</f>
        <v>153720</v>
      </c>
      <c r="J10" s="31">
        <f>M15</f>
        <v>1149900000</v>
      </c>
      <c r="K10" s="37" t="s">
        <v>18</v>
      </c>
      <c r="L10" s="33">
        <v>70662</v>
      </c>
      <c r="M10" s="33">
        <v>423972000</v>
      </c>
      <c r="O10" s="66" t="s">
        <v>29</v>
      </c>
      <c r="P10" s="68">
        <v>8000</v>
      </c>
    </row>
    <row r="11" spans="1:16" s="2" customFormat="1" x14ac:dyDescent="0.25">
      <c r="A11" s="27"/>
      <c r="B11" s="69"/>
      <c r="C11" s="69"/>
      <c r="D11" s="71"/>
      <c r="E11" s="28"/>
      <c r="F11" s="29"/>
      <c r="G11" s="30"/>
      <c r="H11" s="30"/>
      <c r="I11" s="34"/>
      <c r="J11" s="34"/>
      <c r="K11" s="37" t="s">
        <v>19</v>
      </c>
      <c r="L11" s="33">
        <v>15550</v>
      </c>
      <c r="M11" s="33">
        <v>31100000</v>
      </c>
      <c r="O11" s="66" t="s">
        <v>30</v>
      </c>
      <c r="P11" s="68">
        <v>9000</v>
      </c>
    </row>
    <row r="12" spans="1:16" s="2" customFormat="1" x14ac:dyDescent="0.25">
      <c r="A12" s="27"/>
      <c r="B12" s="69"/>
      <c r="C12" s="69"/>
      <c r="D12" s="71"/>
      <c r="E12" s="28"/>
      <c r="F12" s="29"/>
      <c r="G12" s="30"/>
      <c r="H12" s="30"/>
      <c r="I12" s="34"/>
      <c r="J12" s="34"/>
      <c r="K12" s="37" t="s">
        <v>20</v>
      </c>
      <c r="L12" s="33">
        <v>55512</v>
      </c>
      <c r="M12" s="33">
        <v>612120000</v>
      </c>
      <c r="O12" s="67" t="s">
        <v>25</v>
      </c>
      <c r="P12" s="68">
        <v>30000</v>
      </c>
    </row>
    <row r="13" spans="1:16" s="2" customFormat="1" x14ac:dyDescent="0.25">
      <c r="A13" s="27"/>
      <c r="B13" s="69"/>
      <c r="C13" s="69"/>
      <c r="D13" s="71"/>
      <c r="E13" s="28"/>
      <c r="F13" s="29"/>
      <c r="G13" s="30"/>
      <c r="H13" s="30"/>
      <c r="I13" s="34"/>
      <c r="J13" s="34"/>
      <c r="K13" s="37" t="s">
        <v>21</v>
      </c>
      <c r="L13" s="33">
        <v>7576</v>
      </c>
      <c r="M13" s="33">
        <v>60608000</v>
      </c>
      <c r="O13" s="66" t="s">
        <v>45</v>
      </c>
      <c r="P13" s="68">
        <f>M103/L103</f>
        <v>51000</v>
      </c>
    </row>
    <row r="14" spans="1:16" s="2" customFormat="1" x14ac:dyDescent="0.25">
      <c r="A14" s="27"/>
      <c r="B14" s="69"/>
      <c r="C14" s="69"/>
      <c r="D14" s="71"/>
      <c r="E14" s="28"/>
      <c r="F14" s="29"/>
      <c r="G14" s="30"/>
      <c r="H14" s="30"/>
      <c r="I14" s="34"/>
      <c r="J14" s="34"/>
      <c r="K14" s="37" t="s">
        <v>24</v>
      </c>
      <c r="L14" s="33">
        <v>4420</v>
      </c>
      <c r="M14" s="33">
        <v>22100000</v>
      </c>
      <c r="O14" s="66" t="s">
        <v>47</v>
      </c>
      <c r="P14" s="68">
        <v>40000</v>
      </c>
    </row>
    <row r="15" spans="1:16" s="2" customFormat="1" x14ac:dyDescent="0.25">
      <c r="A15" s="27"/>
      <c r="B15" s="69"/>
      <c r="C15" s="69"/>
      <c r="D15" s="71"/>
      <c r="E15" s="28"/>
      <c r="F15" s="29"/>
      <c r="G15" s="30"/>
      <c r="H15" s="30"/>
      <c r="I15" s="34"/>
      <c r="J15" s="34"/>
      <c r="K15" s="37"/>
      <c r="L15" s="36">
        <f>SUM(L10:L14)</f>
        <v>153720</v>
      </c>
      <c r="M15" s="36">
        <f>SUM(M10:M14)</f>
        <v>1149900000</v>
      </c>
      <c r="O15" s="65" t="s">
        <v>46</v>
      </c>
      <c r="P15" s="68">
        <v>45000</v>
      </c>
    </row>
    <row r="16" spans="1:16" s="2" customFormat="1" x14ac:dyDescent="0.25">
      <c r="A16" s="27"/>
      <c r="B16" s="69"/>
      <c r="C16" s="69"/>
      <c r="D16" s="71"/>
      <c r="E16" s="28" t="s">
        <v>16</v>
      </c>
      <c r="F16" s="29" t="s">
        <v>40</v>
      </c>
      <c r="G16" s="30">
        <v>402</v>
      </c>
      <c r="H16" s="30">
        <v>4</v>
      </c>
      <c r="I16" s="31">
        <f>L21</f>
        <v>183771</v>
      </c>
      <c r="J16" s="31">
        <f>M21</f>
        <v>1784600000</v>
      </c>
      <c r="K16" s="37" t="s">
        <v>18</v>
      </c>
      <c r="L16" s="33">
        <v>21821</v>
      </c>
      <c r="M16" s="33">
        <v>327315000</v>
      </c>
      <c r="O16" s="65" t="s">
        <v>41</v>
      </c>
      <c r="P16" s="68">
        <v>2500</v>
      </c>
    </row>
    <row r="17" spans="1:17" s="2" customFormat="1" x14ac:dyDescent="0.25">
      <c r="A17" s="27"/>
      <c r="B17" s="69"/>
      <c r="C17" s="69"/>
      <c r="D17" s="71"/>
      <c r="E17" s="28"/>
      <c r="F17" s="29"/>
      <c r="G17" s="30"/>
      <c r="H17" s="30"/>
      <c r="I17" s="34"/>
      <c r="J17" s="34"/>
      <c r="K17" s="37" t="s">
        <v>19</v>
      </c>
      <c r="L17" s="33">
        <v>27650</v>
      </c>
      <c r="M17" s="33">
        <v>55300000</v>
      </c>
      <c r="O17" s="65" t="s">
        <v>37</v>
      </c>
      <c r="P17" s="68">
        <v>13000</v>
      </c>
    </row>
    <row r="18" spans="1:17" s="2" customFormat="1" x14ac:dyDescent="0.25">
      <c r="A18" s="27"/>
      <c r="B18" s="69"/>
      <c r="C18" s="69"/>
      <c r="D18" s="71"/>
      <c r="E18" s="28"/>
      <c r="F18" s="29"/>
      <c r="G18" s="30"/>
      <c r="H18" s="30"/>
      <c r="I18" s="34"/>
      <c r="J18" s="34"/>
      <c r="K18" s="37" t="s">
        <v>20</v>
      </c>
      <c r="L18" s="33">
        <v>129786</v>
      </c>
      <c r="M18" s="33">
        <v>1372293000</v>
      </c>
      <c r="O18" s="65" t="s">
        <v>43</v>
      </c>
      <c r="P18" s="68">
        <v>35000</v>
      </c>
    </row>
    <row r="19" spans="1:17" s="2" customFormat="1" x14ac:dyDescent="0.25">
      <c r="A19" s="27"/>
      <c r="B19" s="69"/>
      <c r="C19" s="69"/>
      <c r="D19" s="71"/>
      <c r="E19" s="28"/>
      <c r="F19" s="29"/>
      <c r="G19" s="30"/>
      <c r="H19" s="30"/>
      <c r="I19" s="34"/>
      <c r="J19" s="34"/>
      <c r="K19" s="37" t="s">
        <v>21</v>
      </c>
      <c r="L19" s="33">
        <v>2374</v>
      </c>
      <c r="M19" s="33">
        <v>18992000</v>
      </c>
      <c r="O19" s="65" t="s">
        <v>44</v>
      </c>
      <c r="P19" s="68">
        <v>35000</v>
      </c>
    </row>
    <row r="20" spans="1:17" s="2" customFormat="1" x14ac:dyDescent="0.25">
      <c r="A20" s="27"/>
      <c r="B20" s="69"/>
      <c r="C20" s="69"/>
      <c r="D20" s="71"/>
      <c r="E20" s="28"/>
      <c r="F20" s="29"/>
      <c r="G20" s="30"/>
      <c r="H20" s="30"/>
      <c r="I20" s="34"/>
      <c r="J20" s="34"/>
      <c r="K20" s="37" t="s">
        <v>24</v>
      </c>
      <c r="L20" s="33">
        <v>2140</v>
      </c>
      <c r="M20" s="33">
        <v>10700000</v>
      </c>
      <c r="O20" s="65" t="s">
        <v>39</v>
      </c>
      <c r="P20" s="68">
        <v>34200</v>
      </c>
    </row>
    <row r="21" spans="1:17" s="2" customFormat="1" x14ac:dyDescent="0.25">
      <c r="A21" s="27"/>
      <c r="B21" s="69"/>
      <c r="C21" s="69"/>
      <c r="D21" s="71"/>
      <c r="E21" s="28"/>
      <c r="F21" s="29"/>
      <c r="G21" s="30"/>
      <c r="H21" s="30"/>
      <c r="I21" s="34"/>
      <c r="J21" s="34"/>
      <c r="K21" s="37"/>
      <c r="L21" s="36">
        <f>SUM(L16:L20)</f>
        <v>183771</v>
      </c>
      <c r="M21" s="36">
        <f>SUM(M16:M20)</f>
        <v>1784600000</v>
      </c>
      <c r="O21" s="63" t="s">
        <v>68</v>
      </c>
      <c r="P21" s="68">
        <f>M158/L158</f>
        <v>12000</v>
      </c>
    </row>
    <row r="22" spans="1:17" s="2" customFormat="1" x14ac:dyDescent="0.25">
      <c r="A22" s="27"/>
      <c r="B22" s="69"/>
      <c r="C22" s="69"/>
      <c r="D22" s="71"/>
      <c r="E22" s="28" t="s">
        <v>16</v>
      </c>
      <c r="F22" s="29" t="s">
        <v>48</v>
      </c>
      <c r="G22" s="30">
        <v>352</v>
      </c>
      <c r="H22" s="30">
        <v>4</v>
      </c>
      <c r="I22" s="31">
        <f>L27</f>
        <v>141235</v>
      </c>
      <c r="J22" s="31">
        <f>M27</f>
        <v>992800000</v>
      </c>
      <c r="K22" s="37" t="s">
        <v>18</v>
      </c>
      <c r="L22" s="33">
        <v>19649</v>
      </c>
      <c r="M22" s="33">
        <v>235788000</v>
      </c>
      <c r="O22" s="63" t="s">
        <v>72</v>
      </c>
      <c r="P22" s="68">
        <v>75000</v>
      </c>
    </row>
    <row r="23" spans="1:17" s="2" customFormat="1" x14ac:dyDescent="0.25">
      <c r="A23" s="27"/>
      <c r="B23" s="69"/>
      <c r="C23" s="69"/>
      <c r="D23" s="71"/>
      <c r="E23" s="28"/>
      <c r="F23" s="29"/>
      <c r="G23" s="30"/>
      <c r="H23" s="30"/>
      <c r="I23" s="34"/>
      <c r="J23" s="34"/>
      <c r="K23" s="37" t="s">
        <v>19</v>
      </c>
      <c r="L23" s="33">
        <v>15050</v>
      </c>
      <c r="M23" s="33">
        <v>30100000</v>
      </c>
      <c r="O23" s="63" t="s">
        <v>70</v>
      </c>
      <c r="P23" s="68">
        <f>M190/L190</f>
        <v>20000</v>
      </c>
    </row>
    <row r="24" spans="1:17" s="2" customFormat="1" x14ac:dyDescent="0.25">
      <c r="A24" s="27"/>
      <c r="B24" s="69"/>
      <c r="C24" s="69"/>
      <c r="D24" s="71"/>
      <c r="E24" s="28"/>
      <c r="F24" s="29"/>
      <c r="G24" s="30"/>
      <c r="H24" s="30"/>
      <c r="I24" s="34"/>
      <c r="J24" s="34"/>
      <c r="K24" s="37" t="s">
        <v>20</v>
      </c>
      <c r="L24" s="33">
        <v>103350</v>
      </c>
      <c r="M24" s="33">
        <v>707290000</v>
      </c>
      <c r="O24" s="63" t="s">
        <v>64</v>
      </c>
      <c r="P24" s="68">
        <f>M157/L157</f>
        <v>12500</v>
      </c>
    </row>
    <row r="25" spans="1:17" s="2" customFormat="1" x14ac:dyDescent="0.25">
      <c r="A25" s="27"/>
      <c r="B25" s="69"/>
      <c r="C25" s="69"/>
      <c r="D25" s="71"/>
      <c r="E25" s="28"/>
      <c r="F25" s="29"/>
      <c r="G25" s="30"/>
      <c r="H25" s="30"/>
      <c r="I25" s="34"/>
      <c r="J25" s="34"/>
      <c r="K25" s="37" t="s">
        <v>21</v>
      </c>
      <c r="L25" s="33">
        <v>1846</v>
      </c>
      <c r="M25" s="33">
        <v>12922000</v>
      </c>
      <c r="O25" s="63" t="s">
        <v>71</v>
      </c>
      <c r="P25" s="68">
        <v>40000</v>
      </c>
    </row>
    <row r="26" spans="1:17" s="2" customFormat="1" x14ac:dyDescent="0.25">
      <c r="A26" s="27"/>
      <c r="B26" s="69"/>
      <c r="C26" s="69"/>
      <c r="D26" s="71"/>
      <c r="E26" s="28"/>
      <c r="F26" s="29"/>
      <c r="G26" s="30"/>
      <c r="H26" s="30"/>
      <c r="I26" s="34"/>
      <c r="J26" s="34"/>
      <c r="K26" s="37" t="s">
        <v>24</v>
      </c>
      <c r="L26" s="33">
        <v>1340</v>
      </c>
      <c r="M26" s="33">
        <v>6700000</v>
      </c>
      <c r="O26" s="63" t="s">
        <v>73</v>
      </c>
      <c r="P26" s="68"/>
    </row>
    <row r="27" spans="1:17" s="2" customFormat="1" x14ac:dyDescent="0.25">
      <c r="A27" s="27"/>
      <c r="B27" s="69"/>
      <c r="C27" s="69"/>
      <c r="D27" s="71"/>
      <c r="E27" s="28"/>
      <c r="F27" s="29"/>
      <c r="G27" s="30"/>
      <c r="H27" s="30"/>
      <c r="I27" s="34"/>
      <c r="J27" s="34"/>
      <c r="K27" s="37"/>
      <c r="L27" s="36">
        <f>SUM(L22:L26)</f>
        <v>141235</v>
      </c>
      <c r="M27" s="36">
        <f>SUM(M22:M26)</f>
        <v>992800000</v>
      </c>
      <c r="O27" s="4"/>
      <c r="P27" s="14"/>
    </row>
    <row r="28" spans="1:17" s="2" customFormat="1" x14ac:dyDescent="0.25">
      <c r="A28" s="27"/>
      <c r="B28" s="69"/>
      <c r="C28" s="69"/>
      <c r="D28" s="71"/>
      <c r="E28" s="28" t="s">
        <v>16</v>
      </c>
      <c r="F28" s="29" t="s">
        <v>49</v>
      </c>
      <c r="G28" s="30">
        <v>426</v>
      </c>
      <c r="H28" s="30">
        <v>4</v>
      </c>
      <c r="I28" s="31">
        <f>L34</f>
        <v>142169</v>
      </c>
      <c r="J28" s="31">
        <f>M34</f>
        <v>1156850000</v>
      </c>
      <c r="K28" s="37" t="s">
        <v>18</v>
      </c>
      <c r="L28" s="33">
        <v>12618</v>
      </c>
      <c r="M28" s="33">
        <v>151416000</v>
      </c>
      <c r="O28" s="4"/>
      <c r="P28" s="14"/>
    </row>
    <row r="29" spans="1:17" s="2" customFormat="1" x14ac:dyDescent="0.25">
      <c r="A29" s="27"/>
      <c r="B29" s="69"/>
      <c r="C29" s="69"/>
      <c r="D29" s="71"/>
      <c r="E29" s="28"/>
      <c r="F29" s="29"/>
      <c r="G29" s="30"/>
      <c r="H29" s="30"/>
      <c r="I29" s="34"/>
      <c r="J29" s="34"/>
      <c r="K29" s="37" t="s">
        <v>19</v>
      </c>
      <c r="L29" s="33">
        <v>6616</v>
      </c>
      <c r="M29" s="33">
        <v>13232000</v>
      </c>
      <c r="O29" s="57">
        <f>I60+I66+I70+I141+I148+I155+I194+I196+I198+I237+I242+I246+I255+I257+I259+I279+I281</f>
        <v>646825.05000000005</v>
      </c>
      <c r="P29" s="57">
        <f>J60+J66+J70+J141+J148+J155+J194+J196+J198+J237+J242+J246+J255+J257+J259+J279+J281</f>
        <v>8799106500</v>
      </c>
      <c r="Q29" s="58">
        <v>4</v>
      </c>
    </row>
    <row r="30" spans="1:17" s="2" customFormat="1" x14ac:dyDescent="0.25">
      <c r="A30" s="27"/>
      <c r="B30" s="69"/>
      <c r="C30" s="69"/>
      <c r="D30" s="71"/>
      <c r="E30" s="28"/>
      <c r="F30" s="29"/>
      <c r="G30" s="30"/>
      <c r="H30" s="30"/>
      <c r="I30" s="34"/>
      <c r="J30" s="34"/>
      <c r="K30" s="37" t="s">
        <v>20</v>
      </c>
      <c r="L30" s="33">
        <v>122030</v>
      </c>
      <c r="M30" s="33">
        <v>985711000</v>
      </c>
      <c r="O30" s="57">
        <f>I41+I47+I53+I120+I127+I134+I186+I189+I192+I227+I231+I234+I273+I275+I277+I253</f>
        <v>656630</v>
      </c>
      <c r="P30" s="57">
        <f>J41+J47+J53+J120+J127+J134+J186+J189+J192+J227+J231+J234+J273+J275+J277+J253</f>
        <v>5480314900</v>
      </c>
      <c r="Q30" s="58">
        <v>3</v>
      </c>
    </row>
    <row r="31" spans="1:17" s="2" customFormat="1" x14ac:dyDescent="0.25">
      <c r="A31" s="27"/>
      <c r="B31" s="69"/>
      <c r="C31" s="69"/>
      <c r="D31" s="71"/>
      <c r="E31" s="28"/>
      <c r="F31" s="29"/>
      <c r="G31" s="30"/>
      <c r="H31" s="30"/>
      <c r="I31" s="34"/>
      <c r="J31" s="34"/>
      <c r="K31" s="37" t="s">
        <v>21</v>
      </c>
      <c r="L31" s="33">
        <v>212</v>
      </c>
      <c r="M31" s="33">
        <v>1696000</v>
      </c>
      <c r="O31" s="57">
        <f>I22+I28+I35+I99+I106+I113+I176+I179+I183+I215+I219+I223+I251+I267+I269+I271</f>
        <v>733991.2</v>
      </c>
      <c r="P31" s="57">
        <f>J22+J28+J35+J99+J106+J113+J176+J179+J183+J215+J219+J223+J251+J267+J269+J271</f>
        <v>6625277000</v>
      </c>
      <c r="Q31" s="58">
        <v>2</v>
      </c>
    </row>
    <row r="32" spans="1:17" s="2" customFormat="1" x14ac:dyDescent="0.25">
      <c r="A32" s="27"/>
      <c r="B32" s="69"/>
      <c r="C32" s="69"/>
      <c r="D32" s="71"/>
      <c r="E32" s="28"/>
      <c r="F32" s="29"/>
      <c r="G32" s="30"/>
      <c r="H32" s="30"/>
      <c r="I32" s="34"/>
      <c r="J32" s="34"/>
      <c r="K32" s="37" t="s">
        <v>24</v>
      </c>
      <c r="L32" s="33">
        <v>560</v>
      </c>
      <c r="M32" s="33">
        <v>2800000</v>
      </c>
      <c r="O32" s="57">
        <f>I4+I10+I16+I78+I85+I92+I163+I167+I172+I201+I205+I210+I261+I263+I265</f>
        <v>607944.30000000005</v>
      </c>
      <c r="P32" s="57">
        <f>J4+J10+J16+J78+J85+J92+J163+J167+J172+J201+J205+J210+J261+J263+J265</f>
        <v>7130033700</v>
      </c>
      <c r="Q32" s="58">
        <v>1</v>
      </c>
    </row>
    <row r="33" spans="1:17" s="2" customFormat="1" x14ac:dyDescent="0.25">
      <c r="A33" s="27"/>
      <c r="B33" s="69"/>
      <c r="C33" s="69"/>
      <c r="D33" s="71"/>
      <c r="E33" s="28"/>
      <c r="F33" s="29"/>
      <c r="G33" s="30"/>
      <c r="H33" s="30"/>
      <c r="I33" s="34"/>
      <c r="J33" s="34"/>
      <c r="K33" s="37" t="s">
        <v>50</v>
      </c>
      <c r="L33" s="33">
        <v>133</v>
      </c>
      <c r="M33" s="33">
        <v>1995000</v>
      </c>
      <c r="O33" s="61">
        <f>SUM(O29:O32)</f>
        <v>2645390.5499999998</v>
      </c>
      <c r="P33" s="61">
        <f>SUM(P29:P32)</f>
        <v>28034732100</v>
      </c>
    </row>
    <row r="34" spans="1:17" s="2" customFormat="1" x14ac:dyDescent="0.25">
      <c r="A34" s="27"/>
      <c r="B34" s="69"/>
      <c r="C34" s="69"/>
      <c r="D34" s="71"/>
      <c r="E34" s="28"/>
      <c r="F34" s="29"/>
      <c r="G34" s="30"/>
      <c r="H34" s="30"/>
      <c r="I34" s="34"/>
      <c r="J34" s="34"/>
      <c r="K34" s="37"/>
      <c r="L34" s="36">
        <f>SUM(L28:L33)</f>
        <v>142169</v>
      </c>
      <c r="M34" s="36">
        <f>SUM(M28:M33)</f>
        <v>1156850000</v>
      </c>
      <c r="O34" s="4"/>
      <c r="P34" s="14"/>
    </row>
    <row r="35" spans="1:17" s="2" customFormat="1" x14ac:dyDescent="0.25">
      <c r="A35" s="27"/>
      <c r="B35" s="69"/>
      <c r="C35" s="69"/>
      <c r="D35" s="71"/>
      <c r="E35" s="28" t="s">
        <v>16</v>
      </c>
      <c r="F35" s="63" t="s">
        <v>51</v>
      </c>
      <c r="G35" s="30">
        <v>508</v>
      </c>
      <c r="H35" s="30">
        <v>4</v>
      </c>
      <c r="I35" s="31">
        <f>L40</f>
        <v>224532</v>
      </c>
      <c r="J35" s="31">
        <f>M40</f>
        <v>1664800000</v>
      </c>
      <c r="K35" s="37" t="s">
        <v>18</v>
      </c>
      <c r="L35" s="33">
        <v>4665</v>
      </c>
      <c r="M35" s="33">
        <v>69975000</v>
      </c>
      <c r="O35" s="4" t="s">
        <v>26</v>
      </c>
      <c r="P35" s="14">
        <f>SUM(I78:I155)</f>
        <v>552673</v>
      </c>
      <c r="Q35" s="14">
        <f>SUM(J78:J155)</f>
        <v>6130458400</v>
      </c>
    </row>
    <row r="36" spans="1:17" s="2" customFormat="1" x14ac:dyDescent="0.25">
      <c r="A36" s="27"/>
      <c r="B36" s="69"/>
      <c r="C36" s="69"/>
      <c r="D36" s="71"/>
      <c r="E36" s="28"/>
      <c r="F36" s="63"/>
      <c r="G36" s="30"/>
      <c r="H36" s="30"/>
      <c r="I36" s="34"/>
      <c r="J36" s="34"/>
      <c r="K36" s="37" t="s">
        <v>19</v>
      </c>
      <c r="L36" s="33">
        <v>24400</v>
      </c>
      <c r="M36" s="33">
        <v>48800000</v>
      </c>
      <c r="O36" s="4" t="s">
        <v>15</v>
      </c>
      <c r="P36" s="14">
        <f>SUM(I4:I70)</f>
        <v>1581534</v>
      </c>
      <c r="Q36" s="14">
        <f>SUM(J4:J70)</f>
        <v>10695909000</v>
      </c>
    </row>
    <row r="37" spans="1:17" s="2" customFormat="1" x14ac:dyDescent="0.25">
      <c r="A37" s="27"/>
      <c r="B37" s="69"/>
      <c r="C37" s="69"/>
      <c r="D37" s="71"/>
      <c r="E37" s="28"/>
      <c r="F37" s="63"/>
      <c r="G37" s="30"/>
      <c r="H37" s="30"/>
      <c r="I37" s="34"/>
      <c r="J37" s="34"/>
      <c r="K37" s="37" t="s">
        <v>20</v>
      </c>
      <c r="L37" s="33">
        <v>194225</v>
      </c>
      <c r="M37" s="33">
        <v>1532729000</v>
      </c>
      <c r="O37" s="4" t="s">
        <v>34</v>
      </c>
      <c r="P37" s="14">
        <f>SUM(I201:I246)</f>
        <v>97840.9</v>
      </c>
      <c r="Q37" s="14">
        <f>SUM(J201:J246)</f>
        <v>534853200</v>
      </c>
    </row>
    <row r="38" spans="1:17" s="2" customFormat="1" x14ac:dyDescent="0.25">
      <c r="A38" s="27"/>
      <c r="B38" s="69"/>
      <c r="C38" s="69"/>
      <c r="D38" s="71"/>
      <c r="E38" s="28"/>
      <c r="F38" s="63"/>
      <c r="G38" s="30"/>
      <c r="H38" s="30"/>
      <c r="I38" s="34"/>
      <c r="J38" s="34"/>
      <c r="K38" s="37" t="s">
        <v>21</v>
      </c>
      <c r="L38" s="33">
        <v>1162</v>
      </c>
      <c r="M38" s="33">
        <v>9296000</v>
      </c>
      <c r="O38" s="4" t="s">
        <v>33</v>
      </c>
      <c r="P38" s="14">
        <f>SUM(I163:I198)</f>
        <v>75831.650000000009</v>
      </c>
      <c r="Q38" s="14">
        <f>SUM(J163:J198)</f>
        <v>632274500</v>
      </c>
    </row>
    <row r="39" spans="1:17" s="2" customFormat="1" x14ac:dyDescent="0.25">
      <c r="A39" s="27"/>
      <c r="B39" s="69"/>
      <c r="C39" s="69"/>
      <c r="D39" s="71"/>
      <c r="E39" s="28"/>
      <c r="F39" s="63"/>
      <c r="G39" s="30"/>
      <c r="H39" s="30"/>
      <c r="I39" s="34"/>
      <c r="J39" s="34"/>
      <c r="K39" s="37" t="s">
        <v>24</v>
      </c>
      <c r="L39" s="33">
        <v>80</v>
      </c>
      <c r="M39" s="33">
        <v>4000000</v>
      </c>
      <c r="O39" s="4" t="s">
        <v>36</v>
      </c>
      <c r="P39" s="14">
        <f>SUM(I261:I281)</f>
        <v>278789</v>
      </c>
      <c r="Q39" s="14">
        <f>SUM(J261:J281)</f>
        <v>8088566000</v>
      </c>
    </row>
    <row r="40" spans="1:17" s="2" customFormat="1" x14ac:dyDescent="0.25">
      <c r="A40" s="27"/>
      <c r="B40" s="69"/>
      <c r="C40" s="69"/>
      <c r="D40" s="71"/>
      <c r="E40" s="28"/>
      <c r="F40" s="63"/>
      <c r="G40" s="30"/>
      <c r="H40" s="30"/>
      <c r="I40" s="34"/>
      <c r="J40" s="34"/>
      <c r="K40" s="37"/>
      <c r="L40" s="36">
        <f>SUM(L35:L39)</f>
        <v>224532</v>
      </c>
      <c r="M40" s="36">
        <f>SUM(M35:M39)</f>
        <v>1664800000</v>
      </c>
      <c r="O40" s="4" t="s">
        <v>35</v>
      </c>
      <c r="P40" s="14">
        <f>SUM(I251:I259)</f>
        <v>58722</v>
      </c>
      <c r="Q40" s="14">
        <f>SUM(J251:J259)</f>
        <v>1952671000</v>
      </c>
    </row>
    <row r="41" spans="1:17" s="2" customFormat="1" x14ac:dyDescent="0.25">
      <c r="A41" s="27"/>
      <c r="B41" s="69"/>
      <c r="C41" s="69"/>
      <c r="D41" s="71"/>
      <c r="E41" s="28" t="s">
        <v>16</v>
      </c>
      <c r="F41" s="51" t="s">
        <v>52</v>
      </c>
      <c r="G41" s="30">
        <v>437</v>
      </c>
      <c r="H41" s="30">
        <v>4</v>
      </c>
      <c r="I41" s="31">
        <f>L46</f>
        <v>161678</v>
      </c>
      <c r="J41" s="31">
        <f>M46</f>
        <v>1194713000</v>
      </c>
      <c r="K41" s="37" t="s">
        <v>18</v>
      </c>
      <c r="L41" s="33">
        <v>5342</v>
      </c>
      <c r="M41" s="33">
        <f>L41*15000</f>
        <v>80130000</v>
      </c>
      <c r="O41" s="4"/>
      <c r="P41" s="62">
        <f>SUM(P35:P40)</f>
        <v>2645390.5499999998</v>
      </c>
      <c r="Q41" s="62">
        <f>SUM(Q35:Q40)</f>
        <v>28034732100</v>
      </c>
    </row>
    <row r="42" spans="1:17" s="2" customFormat="1" x14ac:dyDescent="0.25">
      <c r="A42" s="27"/>
      <c r="B42" s="69"/>
      <c r="C42" s="69"/>
      <c r="D42" s="71"/>
      <c r="E42" s="28"/>
      <c r="F42" s="51"/>
      <c r="G42" s="30"/>
      <c r="H42" s="30"/>
      <c r="I42" s="34"/>
      <c r="J42" s="34"/>
      <c r="K42" s="37" t="s">
        <v>19</v>
      </c>
      <c r="L42" s="33">
        <v>21290</v>
      </c>
      <c r="M42" s="33">
        <f>L42*2000</f>
        <v>42580000</v>
      </c>
      <c r="N42" s="2">
        <f>M42/L42</f>
        <v>2000</v>
      </c>
      <c r="O42" s="4"/>
      <c r="P42" s="14"/>
      <c r="Q42" s="59"/>
    </row>
    <row r="43" spans="1:17" s="2" customFormat="1" x14ac:dyDescent="0.25">
      <c r="A43" s="27"/>
      <c r="B43" s="69"/>
      <c r="C43" s="69"/>
      <c r="D43" s="71"/>
      <c r="E43" s="28"/>
      <c r="F43" s="51"/>
      <c r="G43" s="30"/>
      <c r="H43" s="30"/>
      <c r="I43" s="34"/>
      <c r="J43" s="34"/>
      <c r="K43" s="37" t="s">
        <v>20</v>
      </c>
      <c r="L43" s="33">
        <v>134050</v>
      </c>
      <c r="M43" s="33">
        <f>L43*7900</f>
        <v>1058995000</v>
      </c>
      <c r="O43" s="4"/>
      <c r="P43" s="14"/>
      <c r="Q43" s="14"/>
    </row>
    <row r="44" spans="1:17" s="2" customFormat="1" x14ac:dyDescent="0.25">
      <c r="A44" s="27"/>
      <c r="B44" s="69"/>
      <c r="C44" s="69"/>
      <c r="D44" s="71"/>
      <c r="E44" s="28"/>
      <c r="F44" s="51"/>
      <c r="G44" s="30"/>
      <c r="H44" s="30"/>
      <c r="I44" s="34"/>
      <c r="J44" s="34"/>
      <c r="K44" s="37" t="s">
        <v>21</v>
      </c>
      <c r="L44" s="33">
        <v>876</v>
      </c>
      <c r="M44" s="33">
        <f>L44*8000</f>
        <v>7008000</v>
      </c>
      <c r="N44" s="2">
        <f>M44/L44</f>
        <v>8000</v>
      </c>
      <c r="O44" s="4"/>
      <c r="P44" s="14"/>
    </row>
    <row r="45" spans="1:17" s="2" customFormat="1" x14ac:dyDescent="0.25">
      <c r="A45" s="27"/>
      <c r="B45" s="69"/>
      <c r="C45" s="69"/>
      <c r="D45" s="71"/>
      <c r="E45" s="28"/>
      <c r="F45" s="51"/>
      <c r="G45" s="30"/>
      <c r="H45" s="30"/>
      <c r="I45" s="34"/>
      <c r="J45" s="34"/>
      <c r="K45" s="37" t="s">
        <v>24</v>
      </c>
      <c r="L45" s="33">
        <v>120</v>
      </c>
      <c r="M45" s="33">
        <f>L45*50000</f>
        <v>6000000</v>
      </c>
      <c r="O45" s="4"/>
      <c r="P45" s="14"/>
    </row>
    <row r="46" spans="1:17" s="2" customFormat="1" x14ac:dyDescent="0.25">
      <c r="A46" s="27"/>
      <c r="B46" s="69"/>
      <c r="C46" s="69"/>
      <c r="D46" s="71"/>
      <c r="E46" s="28"/>
      <c r="F46" s="51"/>
      <c r="G46" s="30"/>
      <c r="H46" s="30"/>
      <c r="I46" s="34"/>
      <c r="J46" s="34"/>
      <c r="K46" s="37"/>
      <c r="L46" s="36">
        <f>SUM(L41:L45)</f>
        <v>161678</v>
      </c>
      <c r="M46" s="36">
        <f>SUM(M41:M45)</f>
        <v>1194713000</v>
      </c>
      <c r="O46" s="4"/>
      <c r="P46" s="14"/>
    </row>
    <row r="47" spans="1:17" s="2" customFormat="1" x14ac:dyDescent="0.25">
      <c r="A47" s="27"/>
      <c r="B47" s="69"/>
      <c r="C47" s="69"/>
      <c r="D47" s="71"/>
      <c r="E47" s="28" t="s">
        <v>16</v>
      </c>
      <c r="F47" s="51" t="s">
        <v>53</v>
      </c>
      <c r="G47" s="30">
        <v>396</v>
      </c>
      <c r="H47" s="30">
        <v>4</v>
      </c>
      <c r="I47" s="31">
        <f>L52</f>
        <v>121949</v>
      </c>
      <c r="J47" s="31">
        <f>M52</f>
        <v>528000000</v>
      </c>
      <c r="K47" s="37" t="s">
        <v>18</v>
      </c>
      <c r="L47" s="33">
        <v>6725</v>
      </c>
      <c r="M47" s="33">
        <v>100875000</v>
      </c>
      <c r="O47" s="57">
        <f>I4+I78+I163+I201+I261</f>
        <v>156845.29999999999</v>
      </c>
      <c r="P47" s="57">
        <f>J4+J78+J163+J201+J261</f>
        <v>2274022200</v>
      </c>
      <c r="Q47" s="60" t="s">
        <v>17</v>
      </c>
    </row>
    <row r="48" spans="1:17" s="2" customFormat="1" x14ac:dyDescent="0.25">
      <c r="A48" s="27"/>
      <c r="B48" s="69"/>
      <c r="C48" s="69"/>
      <c r="D48" s="71"/>
      <c r="E48" s="28"/>
      <c r="F48" s="51"/>
      <c r="G48" s="30"/>
      <c r="H48" s="30"/>
      <c r="I48" s="34"/>
      <c r="J48" s="34"/>
      <c r="K48" s="37" t="s">
        <v>19</v>
      </c>
      <c r="L48" s="33">
        <v>74050</v>
      </c>
      <c r="M48" s="33">
        <v>148100000</v>
      </c>
      <c r="O48" s="57">
        <f>I10+I85+I167+I205+I263</f>
        <v>176207</v>
      </c>
      <c r="P48" s="57">
        <f>J10+J85+J167+J205+J263</f>
        <v>1310558500</v>
      </c>
      <c r="Q48" s="14" t="s">
        <v>22</v>
      </c>
    </row>
    <row r="49" spans="1:17" s="2" customFormat="1" x14ac:dyDescent="0.25">
      <c r="A49" s="27"/>
      <c r="B49" s="69"/>
      <c r="C49" s="69"/>
      <c r="D49" s="71"/>
      <c r="E49" s="28"/>
      <c r="F49" s="51"/>
      <c r="G49" s="30"/>
      <c r="H49" s="30"/>
      <c r="I49" s="34"/>
      <c r="J49" s="34"/>
      <c r="K49" s="37" t="s">
        <v>20</v>
      </c>
      <c r="L49" s="33">
        <v>35881</v>
      </c>
      <c r="M49" s="33">
        <v>251030000</v>
      </c>
      <c r="O49" s="57">
        <f>I16+I92+I172+I210+I265</f>
        <v>274892</v>
      </c>
      <c r="P49" s="57">
        <f>J16+J92+J172+J210+J265</f>
        <v>3545453000</v>
      </c>
      <c r="Q49" s="14" t="s">
        <v>40</v>
      </c>
    </row>
    <row r="50" spans="1:17" s="2" customFormat="1" x14ac:dyDescent="0.25">
      <c r="A50" s="27"/>
      <c r="B50" s="69"/>
      <c r="C50" s="69"/>
      <c r="D50" s="71"/>
      <c r="E50" s="28"/>
      <c r="F50" s="51"/>
      <c r="G50" s="30"/>
      <c r="H50" s="30"/>
      <c r="I50" s="34"/>
      <c r="J50" s="34"/>
      <c r="K50" s="37" t="s">
        <v>54</v>
      </c>
      <c r="L50" s="33">
        <v>153</v>
      </c>
      <c r="M50" s="33">
        <v>2295000</v>
      </c>
      <c r="O50" s="57">
        <f>I22+I99+I176+I215+I267</f>
        <v>211460.5</v>
      </c>
      <c r="P50" s="57">
        <f>J22+J99+J176+J215+J267</f>
        <v>1770958000</v>
      </c>
      <c r="Q50" s="14" t="s">
        <v>48</v>
      </c>
    </row>
    <row r="51" spans="1:17" s="2" customFormat="1" x14ac:dyDescent="0.25">
      <c r="A51" s="27"/>
      <c r="B51" s="69"/>
      <c r="C51" s="69"/>
      <c r="D51" s="71"/>
      <c r="E51" s="28"/>
      <c r="F51" s="51"/>
      <c r="G51" s="30"/>
      <c r="H51" s="30"/>
      <c r="I51" s="34"/>
      <c r="J51" s="34"/>
      <c r="K51" s="37" t="s">
        <v>24</v>
      </c>
      <c r="L51" s="33">
        <v>5140</v>
      </c>
      <c r="M51" s="33">
        <v>25700000</v>
      </c>
      <c r="O51" s="57">
        <f>I28+I106+I179+I219+I251+I269</f>
        <v>215583.7</v>
      </c>
      <c r="P51" s="57">
        <f>J28+J106+J179+J219+J251+J269</f>
        <v>2420436500</v>
      </c>
      <c r="Q51" s="14" t="s">
        <v>49</v>
      </c>
    </row>
    <row r="52" spans="1:17" s="2" customFormat="1" x14ac:dyDescent="0.25">
      <c r="A52" s="27"/>
      <c r="B52" s="69"/>
      <c r="C52" s="69"/>
      <c r="D52" s="71"/>
      <c r="E52" s="28"/>
      <c r="F52" s="51"/>
      <c r="G52" s="30"/>
      <c r="H52" s="30"/>
      <c r="I52" s="34"/>
      <c r="J52" s="34"/>
      <c r="K52" s="37"/>
      <c r="L52" s="36">
        <f>SUM(L47:L51)</f>
        <v>121949</v>
      </c>
      <c r="M52" s="36">
        <f>SUM(M47:M51)</f>
        <v>528000000</v>
      </c>
      <c r="O52" s="57">
        <f>I35+I113+I183+I223+I271</f>
        <v>306947</v>
      </c>
      <c r="P52" s="57">
        <f>J35+J113+J183+J223+J271</f>
        <v>2433882500</v>
      </c>
      <c r="Q52" s="14" t="s">
        <v>51</v>
      </c>
    </row>
    <row r="53" spans="1:17" s="2" customFormat="1" x14ac:dyDescent="0.25">
      <c r="A53" s="27"/>
      <c r="B53" s="69"/>
      <c r="C53" s="69"/>
      <c r="D53" s="71"/>
      <c r="E53" s="28" t="s">
        <v>16</v>
      </c>
      <c r="F53" s="51" t="s">
        <v>56</v>
      </c>
      <c r="G53" s="30">
        <v>405</v>
      </c>
      <c r="H53" s="30">
        <v>4</v>
      </c>
      <c r="I53" s="31">
        <f>L59</f>
        <v>136340</v>
      </c>
      <c r="J53" s="31">
        <f>M59</f>
        <v>512996000</v>
      </c>
      <c r="K53" s="37" t="s">
        <v>18</v>
      </c>
      <c r="L53" s="33">
        <v>217</v>
      </c>
      <c r="M53" s="33">
        <v>4340000</v>
      </c>
      <c r="O53" s="57">
        <f>I41+I120+I186+I227+I273+I253</f>
        <v>220160</v>
      </c>
      <c r="P53" s="57">
        <f>J41+J120+J186+J227+J273+J253</f>
        <v>1698882400</v>
      </c>
      <c r="Q53" s="14" t="s">
        <v>52</v>
      </c>
    </row>
    <row r="54" spans="1:17" s="2" customFormat="1" x14ac:dyDescent="0.25">
      <c r="A54" s="27"/>
      <c r="B54" s="69"/>
      <c r="C54" s="69"/>
      <c r="D54" s="71"/>
      <c r="E54" s="28"/>
      <c r="F54" s="51"/>
      <c r="G54" s="30"/>
      <c r="H54" s="30"/>
      <c r="I54" s="34"/>
      <c r="J54" s="34"/>
      <c r="K54" s="37" t="s">
        <v>19</v>
      </c>
      <c r="L54" s="33">
        <v>95050</v>
      </c>
      <c r="M54" s="33">
        <v>190100000</v>
      </c>
      <c r="O54" s="57">
        <f>I47+I127+I189+I231+I275</f>
        <v>193694</v>
      </c>
      <c r="P54" s="57">
        <f>J47+J127+J189+J231+J275</f>
        <v>1253861000</v>
      </c>
      <c r="Q54" s="14" t="s">
        <v>53</v>
      </c>
    </row>
    <row r="55" spans="1:17" s="2" customFormat="1" x14ac:dyDescent="0.25">
      <c r="A55" s="27"/>
      <c r="B55" s="69"/>
      <c r="C55" s="69"/>
      <c r="D55" s="71"/>
      <c r="E55" s="28"/>
      <c r="F55" s="51"/>
      <c r="G55" s="30"/>
      <c r="H55" s="30"/>
      <c r="I55" s="34"/>
      <c r="J55" s="34"/>
      <c r="K55" s="37" t="s">
        <v>20</v>
      </c>
      <c r="L55" s="33">
        <v>27524</v>
      </c>
      <c r="M55" s="33">
        <v>219865000</v>
      </c>
      <c r="N55" s="2">
        <f>M55/L55</f>
        <v>7988.1194593809041</v>
      </c>
      <c r="O55" s="57">
        <f>I53+I134+I192+I234+I277</f>
        <v>242776</v>
      </c>
      <c r="P55" s="57">
        <f>J53+J134+J192+J234+J277</f>
        <v>2527571500</v>
      </c>
      <c r="Q55" s="14" t="s">
        <v>56</v>
      </c>
    </row>
    <row r="56" spans="1:17" s="2" customFormat="1" x14ac:dyDescent="0.25">
      <c r="A56" s="27"/>
      <c r="B56" s="69"/>
      <c r="C56" s="69"/>
      <c r="D56" s="71"/>
      <c r="E56" s="28"/>
      <c r="F56" s="51"/>
      <c r="G56" s="30"/>
      <c r="H56" s="30"/>
      <c r="I56" s="34"/>
      <c r="J56" s="34"/>
      <c r="K56" s="37" t="s">
        <v>54</v>
      </c>
      <c r="L56" s="33">
        <v>1185</v>
      </c>
      <c r="M56" s="33">
        <v>17771000</v>
      </c>
      <c r="O56" s="57">
        <f>I60+I141+I194+I237+I255+I279</f>
        <v>148213</v>
      </c>
      <c r="P56" s="57">
        <f>J60+J141+J194+J237+J255+J279</f>
        <v>1172904000</v>
      </c>
      <c r="Q56" s="14" t="s">
        <v>69</v>
      </c>
    </row>
    <row r="57" spans="1:17" s="2" customFormat="1" x14ac:dyDescent="0.25">
      <c r="A57" s="27"/>
      <c r="B57" s="69"/>
      <c r="C57" s="69"/>
      <c r="D57" s="71"/>
      <c r="E57" s="28"/>
      <c r="F57" s="51"/>
      <c r="G57" s="30"/>
      <c r="H57" s="30"/>
      <c r="I57" s="34"/>
      <c r="J57" s="34"/>
      <c r="K57" s="37" t="s">
        <v>24</v>
      </c>
      <c r="L57" s="33">
        <v>11600</v>
      </c>
      <c r="M57" s="33">
        <v>58000000</v>
      </c>
      <c r="O57" s="57">
        <f>I66+I148+I196+I242+I257+I281</f>
        <v>252317.05</v>
      </c>
      <c r="P57" s="57">
        <f>J66+J148+J196+J242+J257+J281</f>
        <v>5535270500</v>
      </c>
      <c r="Q57" s="14" t="s">
        <v>63</v>
      </c>
    </row>
    <row r="58" spans="1:17" s="2" customFormat="1" x14ac:dyDescent="0.25">
      <c r="A58" s="27"/>
      <c r="B58" s="69"/>
      <c r="C58" s="69"/>
      <c r="D58" s="71"/>
      <c r="E58" s="28"/>
      <c r="F58" s="51"/>
      <c r="G58" s="30"/>
      <c r="H58" s="30"/>
      <c r="I58" s="34"/>
      <c r="J58" s="34"/>
      <c r="K58" s="37" t="s">
        <v>25</v>
      </c>
      <c r="L58" s="33">
        <v>764</v>
      </c>
      <c r="M58" s="33">
        <v>22920000</v>
      </c>
      <c r="O58" s="57">
        <f>I70+I155+I198+I246+I259</f>
        <v>246295</v>
      </c>
      <c r="P58" s="57">
        <f>J70+J155+J198+J246+J259</f>
        <v>2090932000</v>
      </c>
      <c r="Q58" s="14" t="s">
        <v>66</v>
      </c>
    </row>
    <row r="59" spans="1:17" s="2" customFormat="1" x14ac:dyDescent="0.25">
      <c r="A59" s="27"/>
      <c r="B59" s="69"/>
      <c r="C59" s="69"/>
      <c r="D59" s="71"/>
      <c r="E59" s="28"/>
      <c r="F59" s="51"/>
      <c r="G59" s="30"/>
      <c r="H59" s="30"/>
      <c r="I59" s="34"/>
      <c r="J59" s="34"/>
      <c r="K59" s="37"/>
      <c r="L59" s="36">
        <f>SUM(L53:L58)</f>
        <v>136340</v>
      </c>
      <c r="M59" s="36">
        <f>SUM(M53:M58)</f>
        <v>512996000</v>
      </c>
      <c r="O59" s="61">
        <f>SUM(O47:O58)</f>
        <v>2645390.5499999998</v>
      </c>
      <c r="P59" s="61">
        <f>SUM(P47:P58)</f>
        <v>28034732100</v>
      </c>
    </row>
    <row r="60" spans="1:17" s="2" customFormat="1" x14ac:dyDescent="0.25">
      <c r="A60" s="27"/>
      <c r="B60" s="69"/>
      <c r="C60" s="69"/>
      <c r="D60" s="71"/>
      <c r="E60" s="28" t="s">
        <v>16</v>
      </c>
      <c r="F60" s="51" t="s">
        <v>62</v>
      </c>
      <c r="G60" s="30">
        <v>380</v>
      </c>
      <c r="H60" s="30">
        <v>4</v>
      </c>
      <c r="I60" s="31">
        <f>L65</f>
        <v>61548</v>
      </c>
      <c r="J60" s="31">
        <f>M65</f>
        <v>284700000</v>
      </c>
      <c r="K60" s="37" t="s">
        <v>19</v>
      </c>
      <c r="L60" s="33">
        <v>34800</v>
      </c>
      <c r="M60" s="33">
        <v>69600000</v>
      </c>
      <c r="O60" s="4"/>
      <c r="P60" s="60"/>
    </row>
    <row r="61" spans="1:17" s="2" customFormat="1" x14ac:dyDescent="0.25">
      <c r="A61" s="27"/>
      <c r="B61" s="69"/>
      <c r="C61" s="69"/>
      <c r="D61" s="71"/>
      <c r="E61" s="28"/>
      <c r="F61" s="51"/>
      <c r="G61" s="30"/>
      <c r="H61" s="30"/>
      <c r="I61" s="34"/>
      <c r="J61" s="34"/>
      <c r="K61" s="37" t="s">
        <v>20</v>
      </c>
      <c r="L61" s="33">
        <v>25895</v>
      </c>
      <c r="M61" s="33">
        <v>207305000</v>
      </c>
      <c r="O61" s="4"/>
      <c r="P61" s="14"/>
    </row>
    <row r="62" spans="1:17" s="2" customFormat="1" x14ac:dyDescent="0.25">
      <c r="A62" s="27"/>
      <c r="B62" s="69"/>
      <c r="C62" s="69"/>
      <c r="D62" s="71"/>
      <c r="E62" s="28"/>
      <c r="F62" s="51"/>
      <c r="G62" s="30"/>
      <c r="H62" s="30"/>
      <c r="I62" s="34"/>
      <c r="J62" s="34"/>
      <c r="K62" s="37" t="s">
        <v>50</v>
      </c>
      <c r="L62" s="33">
        <v>253</v>
      </c>
      <c r="M62" s="33">
        <v>3795000</v>
      </c>
      <c r="N62" s="2">
        <f>M62/L62</f>
        <v>15000</v>
      </c>
      <c r="O62" s="4"/>
      <c r="P62" s="14"/>
    </row>
    <row r="63" spans="1:17" s="2" customFormat="1" x14ac:dyDescent="0.25">
      <c r="A63" s="27"/>
      <c r="B63" s="69"/>
      <c r="C63" s="69"/>
      <c r="D63" s="71"/>
      <c r="E63" s="28"/>
      <c r="F63" s="51"/>
      <c r="G63" s="30"/>
      <c r="H63" s="30"/>
      <c r="I63" s="34"/>
      <c r="J63" s="34"/>
      <c r="K63" s="37" t="s">
        <v>24</v>
      </c>
      <c r="L63" s="33">
        <v>560</v>
      </c>
      <c r="M63" s="33">
        <v>2800000</v>
      </c>
      <c r="O63" s="57">
        <f>SUM(O53:O58)</f>
        <v>1303455.05</v>
      </c>
      <c r="P63" s="57">
        <f>SUM(P53:P58)</f>
        <v>14279421400</v>
      </c>
    </row>
    <row r="64" spans="1:17" s="2" customFormat="1" x14ac:dyDescent="0.25">
      <c r="A64" s="27"/>
      <c r="B64" s="69"/>
      <c r="C64" s="69"/>
      <c r="D64" s="71"/>
      <c r="E64" s="28"/>
      <c r="F64" s="51"/>
      <c r="G64" s="30"/>
      <c r="H64" s="30"/>
      <c r="I64" s="34"/>
      <c r="J64" s="34"/>
      <c r="K64" s="37" t="s">
        <v>25</v>
      </c>
      <c r="L64" s="33">
        <v>40</v>
      </c>
      <c r="M64" s="33">
        <v>1200000</v>
      </c>
      <c r="N64" s="2">
        <f>M64/L64</f>
        <v>30000</v>
      </c>
      <c r="O64" s="57">
        <f>SUM(O47:O52)</f>
        <v>1341935.5</v>
      </c>
      <c r="P64" s="57">
        <f>SUM(P47:P52)</f>
        <v>13755310700</v>
      </c>
    </row>
    <row r="65" spans="1:16" s="2" customFormat="1" x14ac:dyDescent="0.25">
      <c r="A65" s="27"/>
      <c r="B65" s="69"/>
      <c r="C65" s="69"/>
      <c r="D65" s="71"/>
      <c r="E65" s="28"/>
      <c r="F65" s="51"/>
      <c r="G65" s="30"/>
      <c r="H65" s="30"/>
      <c r="I65" s="34"/>
      <c r="J65" s="34"/>
      <c r="K65" s="37"/>
      <c r="L65" s="36">
        <f>SUM(L60:L64)</f>
        <v>61548</v>
      </c>
      <c r="M65" s="36">
        <f>SUM(M60:M64)</f>
        <v>284700000</v>
      </c>
      <c r="O65" s="57">
        <f>SUM(O63:O64)</f>
        <v>2645390.5499999998</v>
      </c>
      <c r="P65" s="57">
        <f>SUM(P63:P64)</f>
        <v>28034732100</v>
      </c>
    </row>
    <row r="66" spans="1:16" s="2" customFormat="1" x14ac:dyDescent="0.25">
      <c r="A66" s="27"/>
      <c r="B66" s="69"/>
      <c r="C66" s="69"/>
      <c r="D66" s="71"/>
      <c r="E66" s="28" t="s">
        <v>16</v>
      </c>
      <c r="F66" s="51" t="s">
        <v>63</v>
      </c>
      <c r="G66" s="30">
        <v>375</v>
      </c>
      <c r="H66" s="30">
        <v>4</v>
      </c>
      <c r="I66" s="31">
        <f>L69</f>
        <v>74297</v>
      </c>
      <c r="J66" s="31">
        <f>M69</f>
        <v>436300000</v>
      </c>
      <c r="K66" s="37" t="s">
        <v>19</v>
      </c>
      <c r="L66" s="33">
        <v>26350</v>
      </c>
      <c r="M66" s="33">
        <v>52700000</v>
      </c>
      <c r="O66" s="4"/>
      <c r="P66" s="14"/>
    </row>
    <row r="67" spans="1:16" s="2" customFormat="1" x14ac:dyDescent="0.25">
      <c r="A67" s="27"/>
      <c r="B67" s="69"/>
      <c r="C67" s="69"/>
      <c r="D67" s="71"/>
      <c r="E67" s="28"/>
      <c r="F67" s="51"/>
      <c r="G67" s="30"/>
      <c r="H67" s="30"/>
      <c r="I67" s="34"/>
      <c r="J67" s="34"/>
      <c r="K67" s="37" t="s">
        <v>20</v>
      </c>
      <c r="L67" s="33">
        <v>47887</v>
      </c>
      <c r="M67" s="33">
        <v>383300000</v>
      </c>
      <c r="O67" s="22"/>
      <c r="P67" s="14"/>
    </row>
    <row r="68" spans="1:16" s="2" customFormat="1" x14ac:dyDescent="0.25">
      <c r="A68" s="27"/>
      <c r="B68" s="69"/>
      <c r="C68" s="69"/>
      <c r="D68" s="71"/>
      <c r="E68" s="28"/>
      <c r="F68" s="51"/>
      <c r="G68" s="30"/>
      <c r="H68" s="30"/>
      <c r="I68" s="34"/>
      <c r="J68" s="34"/>
      <c r="K68" s="37" t="s">
        <v>24</v>
      </c>
      <c r="L68" s="33">
        <v>60</v>
      </c>
      <c r="M68" s="33">
        <v>300000</v>
      </c>
      <c r="O68" s="4"/>
      <c r="P68" s="14"/>
    </row>
    <row r="69" spans="1:16" s="2" customFormat="1" x14ac:dyDescent="0.25">
      <c r="A69" s="27"/>
      <c r="B69" s="69"/>
      <c r="C69" s="69"/>
      <c r="D69" s="71"/>
      <c r="E69" s="28"/>
      <c r="F69" s="51"/>
      <c r="G69" s="30"/>
      <c r="H69" s="30"/>
      <c r="I69" s="34"/>
      <c r="J69" s="34"/>
      <c r="K69" s="37"/>
      <c r="L69" s="36">
        <f>SUM(L66:L68)</f>
        <v>74297</v>
      </c>
      <c r="M69" s="36">
        <f>SUM(M66:M68)</f>
        <v>436300000</v>
      </c>
      <c r="O69" s="4"/>
      <c r="P69" s="14"/>
    </row>
    <row r="70" spans="1:16" s="2" customFormat="1" x14ac:dyDescent="0.25">
      <c r="A70" s="27"/>
      <c r="B70" s="69"/>
      <c r="C70" s="69"/>
      <c r="D70" s="71"/>
      <c r="E70" s="28" t="s">
        <v>16</v>
      </c>
      <c r="F70" s="51" t="s">
        <v>66</v>
      </c>
      <c r="G70" s="30">
        <v>426</v>
      </c>
      <c r="H70" s="30">
        <v>4</v>
      </c>
      <c r="I70" s="31">
        <f>L75</f>
        <v>127564</v>
      </c>
      <c r="J70" s="31">
        <f>M75</f>
        <v>445550000</v>
      </c>
      <c r="K70" s="37" t="s">
        <v>19</v>
      </c>
      <c r="L70" s="33">
        <v>95925</v>
      </c>
      <c r="M70" s="33">
        <v>191850000</v>
      </c>
      <c r="O70" s="4"/>
      <c r="P70" s="14"/>
    </row>
    <row r="71" spans="1:16" s="2" customFormat="1" x14ac:dyDescent="0.25">
      <c r="A71" s="27"/>
      <c r="B71" s="69"/>
      <c r="C71" s="69"/>
      <c r="D71" s="71"/>
      <c r="E71" s="28"/>
      <c r="F71" s="29"/>
      <c r="G71" s="30"/>
      <c r="H71" s="30"/>
      <c r="I71" s="34"/>
      <c r="J71" s="34"/>
      <c r="K71" s="37" t="s">
        <v>20</v>
      </c>
      <c r="L71" s="33">
        <v>30759</v>
      </c>
      <c r="M71" s="33">
        <v>246200000</v>
      </c>
      <c r="O71" s="4"/>
      <c r="P71" s="14"/>
    </row>
    <row r="72" spans="1:16" s="2" customFormat="1" x14ac:dyDescent="0.25">
      <c r="A72" s="27"/>
      <c r="B72" s="69"/>
      <c r="C72" s="69"/>
      <c r="D72" s="71"/>
      <c r="E72" s="28"/>
      <c r="F72" s="29"/>
      <c r="G72" s="30"/>
      <c r="H72" s="30"/>
      <c r="I72" s="34"/>
      <c r="J72" s="34"/>
      <c r="K72" s="37" t="s">
        <v>21</v>
      </c>
      <c r="L72" s="33">
        <v>500</v>
      </c>
      <c r="M72" s="33">
        <v>3500000</v>
      </c>
      <c r="O72" s="4"/>
      <c r="P72" s="14"/>
    </row>
    <row r="73" spans="1:16" s="2" customFormat="1" x14ac:dyDescent="0.25">
      <c r="A73" s="27"/>
      <c r="B73" s="69"/>
      <c r="C73" s="69"/>
      <c r="D73" s="71"/>
      <c r="E73" s="28"/>
      <c r="F73" s="29"/>
      <c r="G73" s="30"/>
      <c r="H73" s="30"/>
      <c r="I73" s="34"/>
      <c r="J73" s="34"/>
      <c r="K73" s="37" t="s">
        <v>24</v>
      </c>
      <c r="L73" s="33">
        <v>80</v>
      </c>
      <c r="M73" s="33">
        <v>400000</v>
      </c>
      <c r="O73" s="4"/>
      <c r="P73" s="14"/>
    </row>
    <row r="74" spans="1:16" s="2" customFormat="1" x14ac:dyDescent="0.25">
      <c r="A74" s="27"/>
      <c r="B74" s="69"/>
      <c r="C74" s="69"/>
      <c r="D74" s="71"/>
      <c r="E74" s="28"/>
      <c r="F74" s="29"/>
      <c r="G74" s="30"/>
      <c r="H74" s="30"/>
      <c r="I74" s="34"/>
      <c r="J74" s="34"/>
      <c r="K74" s="37" t="s">
        <v>50</v>
      </c>
      <c r="L74" s="33">
        <v>300</v>
      </c>
      <c r="M74" s="33">
        <v>3600000</v>
      </c>
      <c r="O74" s="4"/>
      <c r="P74" s="14"/>
    </row>
    <row r="75" spans="1:16" s="2" customFormat="1" x14ac:dyDescent="0.25">
      <c r="A75" s="27"/>
      <c r="B75" s="69"/>
      <c r="C75" s="69"/>
      <c r="D75" s="71"/>
      <c r="E75" s="28"/>
      <c r="F75" s="29"/>
      <c r="G75" s="30"/>
      <c r="H75" s="30"/>
      <c r="I75" s="34"/>
      <c r="J75" s="34"/>
      <c r="K75" s="37"/>
      <c r="L75" s="36">
        <f>SUM(L70:L74)</f>
        <v>127564</v>
      </c>
      <c r="M75" s="36">
        <f>SUM(M70:M74)</f>
        <v>445550000</v>
      </c>
      <c r="O75" s="4"/>
      <c r="P75" s="14"/>
    </row>
    <row r="76" spans="1:16" s="2" customFormat="1" x14ac:dyDescent="0.25">
      <c r="A76" s="27"/>
      <c r="B76" s="69"/>
      <c r="C76" s="69"/>
      <c r="D76" s="71"/>
      <c r="E76" s="28"/>
      <c r="F76" s="29"/>
      <c r="G76" s="30"/>
      <c r="H76" s="30"/>
      <c r="I76" s="34"/>
      <c r="J76" s="34"/>
      <c r="K76" s="37"/>
      <c r="L76" s="36"/>
      <c r="M76" s="36"/>
      <c r="O76" s="4"/>
      <c r="P76" s="14"/>
    </row>
    <row r="77" spans="1:16" s="2" customFormat="1" x14ac:dyDescent="0.25">
      <c r="A77" s="27"/>
      <c r="B77" s="69"/>
      <c r="C77" s="69"/>
      <c r="D77" s="71"/>
      <c r="E77" s="28"/>
      <c r="F77" s="29"/>
      <c r="G77" s="30"/>
      <c r="H77" s="30"/>
      <c r="I77" s="34"/>
      <c r="J77" s="34"/>
      <c r="K77" s="37"/>
      <c r="L77" s="36"/>
      <c r="M77" s="36"/>
      <c r="O77" s="4"/>
      <c r="P77" s="14"/>
    </row>
    <row r="78" spans="1:16" s="2" customFormat="1" x14ac:dyDescent="0.25">
      <c r="A78" s="27" t="s">
        <v>26</v>
      </c>
      <c r="B78" s="69">
        <v>712</v>
      </c>
      <c r="C78" s="69">
        <v>713</v>
      </c>
      <c r="D78" s="71" t="s">
        <v>59</v>
      </c>
      <c r="E78" s="28" t="s">
        <v>27</v>
      </c>
      <c r="F78" s="29" t="s">
        <v>17</v>
      </c>
      <c r="G78" s="30">
        <v>73</v>
      </c>
      <c r="H78" s="30">
        <v>4</v>
      </c>
      <c r="I78" s="31">
        <f>L84</f>
        <v>64150</v>
      </c>
      <c r="J78" s="31">
        <f>M84</f>
        <v>607907000</v>
      </c>
      <c r="K78" s="37" t="s">
        <v>28</v>
      </c>
      <c r="L78" s="33">
        <v>17115</v>
      </c>
      <c r="M78" s="33">
        <v>37653000</v>
      </c>
      <c r="N78" s="2">
        <f>M78/L78</f>
        <v>2200</v>
      </c>
      <c r="O78" s="4"/>
      <c r="P78" s="14"/>
    </row>
    <row r="79" spans="1:16" s="2" customFormat="1" x14ac:dyDescent="0.25">
      <c r="A79" s="27"/>
      <c r="B79" s="69"/>
      <c r="C79" s="69"/>
      <c r="D79" s="71"/>
      <c r="E79" s="28"/>
      <c r="F79" s="29"/>
      <c r="G79" s="30"/>
      <c r="H79" s="30"/>
      <c r="I79" s="34"/>
      <c r="J79" s="34"/>
      <c r="K79" s="37" t="s">
        <v>29</v>
      </c>
      <c r="L79" s="33">
        <v>7906</v>
      </c>
      <c r="M79" s="33">
        <v>63248000</v>
      </c>
      <c r="O79" s="22"/>
      <c r="P79" s="14"/>
    </row>
    <row r="80" spans="1:16" s="2" customFormat="1" x14ac:dyDescent="0.25">
      <c r="A80" s="27"/>
      <c r="B80" s="69"/>
      <c r="C80" s="69"/>
      <c r="D80" s="71"/>
      <c r="E80" s="28"/>
      <c r="F80" s="29"/>
      <c r="G80" s="30"/>
      <c r="H80" s="30"/>
      <c r="I80" s="34"/>
      <c r="J80" s="34"/>
      <c r="K80" s="37" t="s">
        <v>30</v>
      </c>
      <c r="L80" s="33">
        <v>8540</v>
      </c>
      <c r="M80" s="33">
        <v>76860000</v>
      </c>
      <c r="N80" s="2">
        <f>M80/L80</f>
        <v>9000</v>
      </c>
      <c r="O80" s="4"/>
      <c r="P80" s="14"/>
    </row>
    <row r="81" spans="1:17" s="2" customFormat="1" x14ac:dyDescent="0.25">
      <c r="A81" s="27"/>
      <c r="B81" s="69"/>
      <c r="C81" s="69"/>
      <c r="D81" s="71"/>
      <c r="E81" s="28"/>
      <c r="F81" s="29"/>
      <c r="G81" s="30"/>
      <c r="H81" s="30"/>
      <c r="I81" s="34"/>
      <c r="J81" s="34"/>
      <c r="K81" s="38" t="s">
        <v>25</v>
      </c>
      <c r="L81" s="40">
        <v>6984</v>
      </c>
      <c r="M81" s="40">
        <v>66348000</v>
      </c>
      <c r="O81" s="4"/>
      <c r="P81" s="14"/>
    </row>
    <row r="82" spans="1:17" s="2" customFormat="1" x14ac:dyDescent="0.25">
      <c r="A82" s="27"/>
      <c r="B82" s="69"/>
      <c r="C82" s="69"/>
      <c r="D82" s="71"/>
      <c r="E82" s="28"/>
      <c r="F82" s="29"/>
      <c r="G82" s="30"/>
      <c r="H82" s="30"/>
      <c r="I82" s="31"/>
      <c r="J82" s="31"/>
      <c r="K82" s="37" t="s">
        <v>31</v>
      </c>
      <c r="L82" s="33">
        <v>1002</v>
      </c>
      <c r="M82" s="33">
        <v>52104000</v>
      </c>
      <c r="N82" s="2">
        <f>M82/L82</f>
        <v>52000</v>
      </c>
      <c r="O82" s="4"/>
      <c r="P82" s="14"/>
    </row>
    <row r="83" spans="1:17" s="2" customFormat="1" x14ac:dyDescent="0.25">
      <c r="A83" s="27"/>
      <c r="B83" s="69"/>
      <c r="C83" s="69"/>
      <c r="D83" s="71"/>
      <c r="E83" s="28"/>
      <c r="F83" s="29"/>
      <c r="G83" s="30"/>
      <c r="H83" s="30"/>
      <c r="I83" s="34"/>
      <c r="J83" s="34"/>
      <c r="K83" s="37" t="s">
        <v>32</v>
      </c>
      <c r="L83" s="33">
        <v>22603</v>
      </c>
      <c r="M83" s="33">
        <v>311694000</v>
      </c>
      <c r="O83" s="4"/>
      <c r="P83" s="14"/>
    </row>
    <row r="84" spans="1:17" s="2" customFormat="1" x14ac:dyDescent="0.25">
      <c r="A84" s="27"/>
      <c r="B84" s="69"/>
      <c r="C84" s="69"/>
      <c r="D84" s="71"/>
      <c r="E84" s="28"/>
      <c r="F84" s="29"/>
      <c r="G84" s="30"/>
      <c r="H84" s="30"/>
      <c r="I84" s="34"/>
      <c r="J84" s="34"/>
      <c r="K84" s="37"/>
      <c r="L84" s="36">
        <f>SUM(L78:L83)</f>
        <v>64150</v>
      </c>
      <c r="M84" s="36">
        <f>SUM(M78:M83)</f>
        <v>607907000</v>
      </c>
      <c r="O84" s="4"/>
      <c r="P84" s="14"/>
    </row>
    <row r="85" spans="1:17" s="2" customFormat="1" x14ac:dyDescent="0.25">
      <c r="A85" s="27"/>
      <c r="B85" s="69"/>
      <c r="C85" s="69"/>
      <c r="D85" s="71"/>
      <c r="E85" s="28" t="s">
        <v>27</v>
      </c>
      <c r="F85" s="29" t="s">
        <v>22</v>
      </c>
      <c r="G85" s="30">
        <v>17</v>
      </c>
      <c r="H85" s="30">
        <v>4</v>
      </c>
      <c r="I85" s="31">
        <f>L91</f>
        <v>14390</v>
      </c>
      <c r="J85" s="31">
        <f>M91</f>
        <v>108950000</v>
      </c>
      <c r="K85" s="37" t="s">
        <v>28</v>
      </c>
      <c r="L85" s="33">
        <v>4205</v>
      </c>
      <c r="M85" s="33">
        <v>9251000</v>
      </c>
      <c r="O85" s="4"/>
      <c r="P85" s="14"/>
    </row>
    <row r="86" spans="1:17" s="2" customFormat="1" x14ac:dyDescent="0.25">
      <c r="A86" s="27"/>
      <c r="B86" s="69"/>
      <c r="C86" s="69"/>
      <c r="D86" s="71"/>
      <c r="E86" s="28"/>
      <c r="F86" s="29"/>
      <c r="G86" s="30"/>
      <c r="H86" s="30"/>
      <c r="I86" s="34"/>
      <c r="J86" s="34"/>
      <c r="K86" s="37" t="s">
        <v>29</v>
      </c>
      <c r="L86" s="33">
        <v>2210</v>
      </c>
      <c r="M86" s="33">
        <v>17680000</v>
      </c>
      <c r="O86" s="4"/>
      <c r="P86" s="14"/>
    </row>
    <row r="87" spans="1:17" s="2" customFormat="1" x14ac:dyDescent="0.25">
      <c r="A87" s="27"/>
      <c r="B87" s="69"/>
      <c r="C87" s="69"/>
      <c r="D87" s="71"/>
      <c r="E87" s="28"/>
      <c r="F87" s="29"/>
      <c r="G87" s="30"/>
      <c r="H87" s="30"/>
      <c r="I87" s="34"/>
      <c r="J87" s="34"/>
      <c r="K87" s="37" t="s">
        <v>30</v>
      </c>
      <c r="L87" s="33">
        <v>1936</v>
      </c>
      <c r="M87" s="33">
        <v>17424000</v>
      </c>
      <c r="O87" s="4"/>
      <c r="P87" s="14"/>
    </row>
    <row r="88" spans="1:17" s="2" customFormat="1" x14ac:dyDescent="0.25">
      <c r="A88" s="27"/>
      <c r="B88" s="69"/>
      <c r="C88" s="69"/>
      <c r="D88" s="71"/>
      <c r="E88" s="28"/>
      <c r="F88" s="29"/>
      <c r="G88" s="30"/>
      <c r="H88" s="30"/>
      <c r="I88" s="34"/>
      <c r="J88" s="34"/>
      <c r="K88" s="37" t="s">
        <v>25</v>
      </c>
      <c r="L88" s="33">
        <v>1572</v>
      </c>
      <c r="M88" s="33">
        <v>14934000</v>
      </c>
      <c r="O88" s="4"/>
      <c r="P88" s="14"/>
    </row>
    <row r="89" spans="1:17" s="2" customFormat="1" x14ac:dyDescent="0.25">
      <c r="A89" s="27"/>
      <c r="B89" s="69"/>
      <c r="C89" s="69"/>
      <c r="D89" s="71"/>
      <c r="E89" s="28"/>
      <c r="F89" s="29"/>
      <c r="G89" s="30"/>
      <c r="H89" s="30"/>
      <c r="I89" s="34"/>
      <c r="J89" s="34"/>
      <c r="K89" s="38" t="s">
        <v>31</v>
      </c>
      <c r="L89" s="40">
        <v>328</v>
      </c>
      <c r="M89" s="40">
        <v>18040000</v>
      </c>
      <c r="O89" s="4"/>
      <c r="P89" s="14"/>
    </row>
    <row r="90" spans="1:17" s="2" customFormat="1" x14ac:dyDescent="0.25">
      <c r="A90" s="27"/>
      <c r="B90" s="69"/>
      <c r="C90" s="69"/>
      <c r="D90" s="71"/>
      <c r="E90" s="28"/>
      <c r="F90" s="29"/>
      <c r="G90" s="30"/>
      <c r="H90" s="30"/>
      <c r="I90" s="31"/>
      <c r="J90" s="31"/>
      <c r="K90" s="41" t="s">
        <v>32</v>
      </c>
      <c r="L90" s="39">
        <v>4139</v>
      </c>
      <c r="M90" s="39">
        <v>31621000</v>
      </c>
      <c r="O90" s="37" t="s">
        <v>28</v>
      </c>
      <c r="P90" s="14">
        <f t="shared" ref="P90:Q95" si="0">L78+L85+L92+L99+L106+L113+L120+L127+L134</f>
        <v>102466</v>
      </c>
      <c r="Q90" s="14">
        <f t="shared" si="0"/>
        <v>240501200</v>
      </c>
    </row>
    <row r="91" spans="1:17" x14ac:dyDescent="0.25">
      <c r="A91" s="24"/>
      <c r="B91" s="69"/>
      <c r="C91" s="69"/>
      <c r="D91" s="71"/>
      <c r="E91" s="28"/>
      <c r="F91" s="29"/>
      <c r="G91" s="30"/>
      <c r="H91" s="30"/>
      <c r="I91" s="31"/>
      <c r="J91" s="31"/>
      <c r="K91" s="42"/>
      <c r="L91" s="43">
        <f>SUM(L85:L90)</f>
        <v>14390</v>
      </c>
      <c r="M91" s="43">
        <f>SUM(M85:M90)</f>
        <v>108950000</v>
      </c>
      <c r="O91" s="37" t="s">
        <v>29</v>
      </c>
      <c r="P91" s="13">
        <f t="shared" si="0"/>
        <v>51949</v>
      </c>
      <c r="Q91" s="14">
        <f t="shared" si="0"/>
        <v>394287200</v>
      </c>
    </row>
    <row r="92" spans="1:17" x14ac:dyDescent="0.25">
      <c r="A92" s="24"/>
      <c r="B92" s="69"/>
      <c r="C92" s="69"/>
      <c r="D92" s="71"/>
      <c r="E92" s="28" t="s">
        <v>27</v>
      </c>
      <c r="F92" s="29" t="s">
        <v>40</v>
      </c>
      <c r="G92" s="30">
        <v>36</v>
      </c>
      <c r="H92" s="30">
        <v>4</v>
      </c>
      <c r="I92" s="31">
        <f>L98</f>
        <v>25463</v>
      </c>
      <c r="J92" s="31">
        <f>M98</f>
        <v>186350000</v>
      </c>
      <c r="K92" s="37" t="s">
        <v>28</v>
      </c>
      <c r="L92" s="33">
        <v>7405</v>
      </c>
      <c r="M92" s="33">
        <v>16291000</v>
      </c>
      <c r="O92" s="37" t="s">
        <v>30</v>
      </c>
      <c r="P92" s="13">
        <f t="shared" si="0"/>
        <v>50189</v>
      </c>
      <c r="Q92" s="14">
        <f t="shared" si="0"/>
        <v>456341000</v>
      </c>
    </row>
    <row r="93" spans="1:17" x14ac:dyDescent="0.25">
      <c r="A93" s="24"/>
      <c r="B93" s="69"/>
      <c r="C93" s="69"/>
      <c r="D93" s="71"/>
      <c r="E93" s="28"/>
      <c r="F93" s="29"/>
      <c r="G93" s="30"/>
      <c r="H93" s="30"/>
      <c r="I93" s="34"/>
      <c r="J93" s="34"/>
      <c r="K93" s="37" t="s">
        <v>29</v>
      </c>
      <c r="L93" s="33">
        <v>4040</v>
      </c>
      <c r="M93" s="33">
        <v>32320000</v>
      </c>
      <c r="O93" s="38" t="s">
        <v>25</v>
      </c>
      <c r="P93" s="13">
        <f t="shared" si="0"/>
        <v>43069</v>
      </c>
      <c r="Q93" s="14">
        <f t="shared" si="0"/>
        <v>398369000</v>
      </c>
    </row>
    <row r="94" spans="1:17" x14ac:dyDescent="0.25">
      <c r="A94" s="24"/>
      <c r="B94" s="69"/>
      <c r="C94" s="69"/>
      <c r="D94" s="71"/>
      <c r="E94" s="28"/>
      <c r="F94" s="29"/>
      <c r="G94" s="30"/>
      <c r="H94" s="30"/>
      <c r="I94" s="34"/>
      <c r="J94" s="34"/>
      <c r="K94" s="37" t="s">
        <v>30</v>
      </c>
      <c r="L94" s="33">
        <v>3694</v>
      </c>
      <c r="M94" s="33">
        <v>33246000</v>
      </c>
      <c r="O94" s="37" t="s">
        <v>31</v>
      </c>
      <c r="P94" s="13">
        <f t="shared" si="0"/>
        <v>5556</v>
      </c>
      <c r="Q94" s="14">
        <f t="shared" si="0"/>
        <v>271040000</v>
      </c>
    </row>
    <row r="95" spans="1:17" x14ac:dyDescent="0.25">
      <c r="A95" s="24"/>
      <c r="B95" s="69"/>
      <c r="C95" s="69"/>
      <c r="D95" s="71"/>
      <c r="E95" s="28"/>
      <c r="F95" s="29"/>
      <c r="G95" s="30"/>
      <c r="H95" s="30"/>
      <c r="I95" s="34"/>
      <c r="J95" s="34"/>
      <c r="K95" s="37" t="s">
        <v>25</v>
      </c>
      <c r="L95" s="33">
        <v>3012</v>
      </c>
      <c r="M95" s="33">
        <v>28614000</v>
      </c>
      <c r="O95" s="37" t="s">
        <v>32</v>
      </c>
      <c r="P95" s="13">
        <f t="shared" si="0"/>
        <v>96222</v>
      </c>
      <c r="Q95" s="14">
        <f t="shared" si="0"/>
        <v>1323400000</v>
      </c>
    </row>
    <row r="96" spans="1:17" x14ac:dyDescent="0.25">
      <c r="A96" s="24"/>
      <c r="B96" s="69"/>
      <c r="C96" s="69"/>
      <c r="D96" s="71"/>
      <c r="E96" s="28"/>
      <c r="F96" s="29"/>
      <c r="G96" s="30"/>
      <c r="H96" s="30"/>
      <c r="I96" s="34"/>
      <c r="J96" s="34"/>
      <c r="K96" s="38" t="s">
        <v>31</v>
      </c>
      <c r="L96" s="40">
        <v>588</v>
      </c>
      <c r="M96" s="40">
        <v>32240000</v>
      </c>
      <c r="P96" s="13">
        <f>SUM(P90:P95)</f>
        <v>349451</v>
      </c>
      <c r="Q96" s="13">
        <f>SUM(Q90:Q95)</f>
        <v>3083938400</v>
      </c>
    </row>
    <row r="97" spans="1:17" x14ac:dyDescent="0.25">
      <c r="A97" s="24"/>
      <c r="B97" s="69"/>
      <c r="C97" s="69"/>
      <c r="D97" s="71"/>
      <c r="E97" s="28"/>
      <c r="F97" s="29"/>
      <c r="G97" s="30"/>
      <c r="H97" s="30"/>
      <c r="I97" s="31"/>
      <c r="J97" s="31"/>
      <c r="K97" s="41" t="s">
        <v>32</v>
      </c>
      <c r="L97" s="39">
        <v>6724</v>
      </c>
      <c r="M97" s="39">
        <v>43639000</v>
      </c>
    </row>
    <row r="98" spans="1:17" x14ac:dyDescent="0.25">
      <c r="A98" s="24"/>
      <c r="B98" s="69"/>
      <c r="C98" s="69"/>
      <c r="D98" s="71"/>
      <c r="E98" s="28"/>
      <c r="F98" s="29"/>
      <c r="G98" s="30"/>
      <c r="H98" s="30"/>
      <c r="I98" s="31"/>
      <c r="J98" s="31"/>
      <c r="K98" s="42"/>
      <c r="L98" s="43">
        <f>SUM(L92:L97)</f>
        <v>25463</v>
      </c>
      <c r="M98" s="43">
        <f>SUM(M92:M97)</f>
        <v>186350000</v>
      </c>
    </row>
    <row r="99" spans="1:17" x14ac:dyDescent="0.25">
      <c r="A99" s="24"/>
      <c r="B99" s="69"/>
      <c r="C99" s="69"/>
      <c r="D99" s="71"/>
      <c r="E99" s="28" t="s">
        <v>27</v>
      </c>
      <c r="F99" s="29" t="s">
        <v>48</v>
      </c>
      <c r="G99" s="30">
        <v>36</v>
      </c>
      <c r="H99" s="30">
        <v>4</v>
      </c>
      <c r="I99" s="31">
        <f>L105</f>
        <v>24734</v>
      </c>
      <c r="J99" s="31">
        <f>M105</f>
        <v>215200000</v>
      </c>
      <c r="K99" s="37" t="s">
        <v>28</v>
      </c>
      <c r="L99" s="33">
        <v>9015</v>
      </c>
      <c r="M99" s="33">
        <v>19833000</v>
      </c>
    </row>
    <row r="100" spans="1:17" x14ac:dyDescent="0.25">
      <c r="A100" s="24"/>
      <c r="B100" s="69"/>
      <c r="C100" s="69"/>
      <c r="D100" s="71"/>
      <c r="E100" s="28"/>
      <c r="F100" s="29"/>
      <c r="G100" s="30"/>
      <c r="H100" s="30"/>
      <c r="I100" s="34"/>
      <c r="J100" s="34"/>
      <c r="K100" s="37" t="s">
        <v>29</v>
      </c>
      <c r="L100" s="33">
        <v>2550</v>
      </c>
      <c r="M100" s="33">
        <v>20400000</v>
      </c>
    </row>
    <row r="101" spans="1:17" x14ac:dyDescent="0.25">
      <c r="A101" s="24"/>
      <c r="B101" s="69"/>
      <c r="C101" s="69"/>
      <c r="D101" s="71"/>
      <c r="E101" s="28"/>
      <c r="F101" s="29"/>
      <c r="G101" s="30"/>
      <c r="H101" s="30"/>
      <c r="I101" s="34"/>
      <c r="J101" s="34"/>
      <c r="K101" s="37" t="s">
        <v>30</v>
      </c>
      <c r="L101" s="33">
        <v>4212</v>
      </c>
      <c r="M101" s="33">
        <v>37908000</v>
      </c>
      <c r="P101" s="13">
        <v>102466</v>
      </c>
      <c r="Q101" s="13">
        <v>240501200</v>
      </c>
    </row>
    <row r="102" spans="1:17" x14ac:dyDescent="0.25">
      <c r="A102" s="24"/>
      <c r="B102" s="69"/>
      <c r="C102" s="69"/>
      <c r="D102" s="71"/>
      <c r="E102" s="28"/>
      <c r="F102" s="29"/>
      <c r="G102" s="30"/>
      <c r="H102" s="30"/>
      <c r="I102" s="34"/>
      <c r="J102" s="34"/>
      <c r="K102" s="37" t="s">
        <v>25</v>
      </c>
      <c r="L102" s="33">
        <v>2474</v>
      </c>
      <c r="M102" s="33">
        <v>23503000</v>
      </c>
      <c r="P102" s="13">
        <v>51949</v>
      </c>
      <c r="Q102" s="13">
        <v>394287200</v>
      </c>
    </row>
    <row r="103" spans="1:17" x14ac:dyDescent="0.25">
      <c r="A103" s="24"/>
      <c r="B103" s="69"/>
      <c r="C103" s="69"/>
      <c r="D103" s="71"/>
      <c r="E103" s="28"/>
      <c r="F103" s="29"/>
      <c r="G103" s="30"/>
      <c r="H103" s="30"/>
      <c r="I103" s="34"/>
      <c r="J103" s="34"/>
      <c r="K103" s="38" t="s">
        <v>31</v>
      </c>
      <c r="L103" s="40">
        <v>496</v>
      </c>
      <c r="M103" s="40">
        <v>25296000</v>
      </c>
      <c r="P103" s="13">
        <v>50189</v>
      </c>
      <c r="Q103" s="13">
        <v>456341000</v>
      </c>
    </row>
    <row r="104" spans="1:17" x14ac:dyDescent="0.25">
      <c r="A104" s="24"/>
      <c r="B104" s="69"/>
      <c r="C104" s="69"/>
      <c r="D104" s="71"/>
      <c r="E104" s="28"/>
      <c r="F104" s="29"/>
      <c r="G104" s="30"/>
      <c r="H104" s="30"/>
      <c r="I104" s="31"/>
      <c r="J104" s="31"/>
      <c r="K104" s="41" t="s">
        <v>32</v>
      </c>
      <c r="L104" s="39">
        <v>5987</v>
      </c>
      <c r="M104" s="39">
        <v>88260000</v>
      </c>
      <c r="P104" s="13">
        <v>43069</v>
      </c>
      <c r="Q104" s="13">
        <v>398369000</v>
      </c>
    </row>
    <row r="105" spans="1:17" x14ac:dyDescent="0.25">
      <c r="A105" s="24"/>
      <c r="B105" s="69"/>
      <c r="C105" s="69"/>
      <c r="D105" s="71"/>
      <c r="E105" s="28"/>
      <c r="F105" s="29"/>
      <c r="G105" s="30"/>
      <c r="H105" s="30"/>
      <c r="I105" s="31"/>
      <c r="J105" s="31"/>
      <c r="K105" s="42"/>
      <c r="L105" s="43">
        <f>SUM(L99:L104)</f>
        <v>24734</v>
      </c>
      <c r="M105" s="43">
        <f>SUM(M99:M104)</f>
        <v>215200000</v>
      </c>
      <c r="P105" s="13">
        <v>5556</v>
      </c>
      <c r="Q105" s="13">
        <v>271040000</v>
      </c>
    </row>
    <row r="106" spans="1:17" x14ac:dyDescent="0.25">
      <c r="A106" s="24"/>
      <c r="B106" s="69"/>
      <c r="C106" s="69"/>
      <c r="D106" s="71"/>
      <c r="E106" s="28" t="s">
        <v>27</v>
      </c>
      <c r="F106" s="29" t="s">
        <v>49</v>
      </c>
      <c r="G106" s="30">
        <v>58</v>
      </c>
      <c r="H106" s="30">
        <v>4</v>
      </c>
      <c r="I106" s="31">
        <f>L112</f>
        <v>34850</v>
      </c>
      <c r="J106" s="31">
        <f>M112</f>
        <v>315200000</v>
      </c>
      <c r="K106" s="37" t="s">
        <v>28</v>
      </c>
      <c r="L106" s="33">
        <v>12225</v>
      </c>
      <c r="M106" s="33">
        <v>26895000</v>
      </c>
      <c r="P106" s="13">
        <v>96222</v>
      </c>
      <c r="Q106" s="13">
        <v>1323400000</v>
      </c>
    </row>
    <row r="107" spans="1:17" x14ac:dyDescent="0.25">
      <c r="A107" s="24"/>
      <c r="B107" s="69"/>
      <c r="C107" s="69"/>
      <c r="D107" s="71"/>
      <c r="E107" s="28"/>
      <c r="F107" s="29"/>
      <c r="G107" s="30"/>
      <c r="H107" s="30"/>
      <c r="I107" s="34"/>
      <c r="J107" s="34"/>
      <c r="K107" s="37" t="s">
        <v>29</v>
      </c>
      <c r="L107" s="33">
        <v>4040</v>
      </c>
      <c r="M107" s="33">
        <v>32320000</v>
      </c>
      <c r="P107" s="13">
        <f>SUM(P101:P106)</f>
        <v>349451</v>
      </c>
      <c r="Q107" s="13">
        <f>SUM(Q101:Q106)</f>
        <v>3083938400</v>
      </c>
    </row>
    <row r="108" spans="1:17" x14ac:dyDescent="0.25">
      <c r="A108" s="24"/>
      <c r="B108" s="69"/>
      <c r="C108" s="69"/>
      <c r="D108" s="71"/>
      <c r="E108" s="28"/>
      <c r="F108" s="29"/>
      <c r="G108" s="30"/>
      <c r="H108" s="30"/>
      <c r="I108" s="34"/>
      <c r="J108" s="34"/>
      <c r="K108" s="37" t="s">
        <v>30</v>
      </c>
      <c r="L108" s="33">
        <v>5845</v>
      </c>
      <c r="M108" s="33">
        <v>52605000</v>
      </c>
    </row>
    <row r="109" spans="1:17" x14ac:dyDescent="0.25">
      <c r="A109" s="24"/>
      <c r="B109" s="69"/>
      <c r="C109" s="69"/>
      <c r="D109" s="71"/>
      <c r="E109" s="28"/>
      <c r="F109" s="29"/>
      <c r="G109" s="30"/>
      <c r="H109" s="30"/>
      <c r="I109" s="34"/>
      <c r="J109" s="34"/>
      <c r="K109" s="37" t="s">
        <v>25</v>
      </c>
      <c r="L109" s="33">
        <v>4424</v>
      </c>
      <c r="M109" s="33">
        <v>42028000</v>
      </c>
    </row>
    <row r="110" spans="1:17" x14ac:dyDescent="0.25">
      <c r="A110" s="24"/>
      <c r="B110" s="69"/>
      <c r="C110" s="69"/>
      <c r="D110" s="71"/>
      <c r="E110" s="28"/>
      <c r="F110" s="29"/>
      <c r="G110" s="30"/>
      <c r="H110" s="30"/>
      <c r="I110" s="34"/>
      <c r="J110" s="34"/>
      <c r="K110" s="38" t="s">
        <v>31</v>
      </c>
      <c r="L110" s="40">
        <v>546</v>
      </c>
      <c r="M110" s="40">
        <v>26754000</v>
      </c>
    </row>
    <row r="111" spans="1:17" x14ac:dyDescent="0.25">
      <c r="A111" s="24"/>
      <c r="B111" s="69"/>
      <c r="C111" s="69"/>
      <c r="D111" s="71"/>
      <c r="E111" s="28"/>
      <c r="F111" s="29"/>
      <c r="G111" s="30"/>
      <c r="H111" s="30"/>
      <c r="I111" s="31"/>
      <c r="J111" s="31"/>
      <c r="K111" s="41" t="s">
        <v>32</v>
      </c>
      <c r="L111" s="39">
        <v>7770</v>
      </c>
      <c r="M111" s="39">
        <v>134598000</v>
      </c>
    </row>
    <row r="112" spans="1:17" x14ac:dyDescent="0.25">
      <c r="A112" s="24"/>
      <c r="B112" s="69"/>
      <c r="C112" s="69"/>
      <c r="D112" s="71"/>
      <c r="E112" s="28"/>
      <c r="F112" s="29"/>
      <c r="G112" s="30"/>
      <c r="H112" s="30"/>
      <c r="I112" s="31"/>
      <c r="J112" s="31"/>
      <c r="K112" s="42"/>
      <c r="L112" s="43">
        <f>SUM(L106:L111)</f>
        <v>34850</v>
      </c>
      <c r="M112" s="43">
        <f>SUM(M106:M111)</f>
        <v>315200000</v>
      </c>
    </row>
    <row r="113" spans="1:13" x14ac:dyDescent="0.25">
      <c r="A113" s="24"/>
      <c r="B113" s="69"/>
      <c r="C113" s="69"/>
      <c r="D113" s="71"/>
      <c r="E113" s="28" t="s">
        <v>27</v>
      </c>
      <c r="F113" s="29" t="s">
        <v>51</v>
      </c>
      <c r="G113" s="30">
        <v>68</v>
      </c>
      <c r="H113" s="30">
        <v>4</v>
      </c>
      <c r="I113" s="31">
        <f>L119</f>
        <v>40694</v>
      </c>
      <c r="J113" s="31">
        <f>M119</f>
        <v>364330000</v>
      </c>
      <c r="K113" s="37" t="s">
        <v>28</v>
      </c>
      <c r="L113" s="33">
        <v>13025</v>
      </c>
      <c r="M113" s="33">
        <v>28655000</v>
      </c>
    </row>
    <row r="114" spans="1:13" x14ac:dyDescent="0.25">
      <c r="A114" s="24"/>
      <c r="B114" s="69"/>
      <c r="C114" s="69"/>
      <c r="D114" s="71"/>
      <c r="E114" s="28"/>
      <c r="F114" s="29"/>
      <c r="G114" s="30"/>
      <c r="H114" s="30"/>
      <c r="I114" s="34"/>
      <c r="J114" s="34"/>
      <c r="K114" s="37" t="s">
        <v>29</v>
      </c>
      <c r="L114" s="33">
        <v>6122</v>
      </c>
      <c r="M114" s="33">
        <v>48976000</v>
      </c>
    </row>
    <row r="115" spans="1:13" x14ac:dyDescent="0.25">
      <c r="A115" s="24"/>
      <c r="B115" s="69"/>
      <c r="C115" s="69"/>
      <c r="D115" s="71"/>
      <c r="E115" s="28"/>
      <c r="F115" s="29"/>
      <c r="G115" s="30"/>
      <c r="H115" s="30"/>
      <c r="I115" s="34"/>
      <c r="J115" s="34"/>
      <c r="K115" s="37" t="s">
        <v>30</v>
      </c>
      <c r="L115" s="33">
        <v>6300</v>
      </c>
      <c r="M115" s="33">
        <v>56700000</v>
      </c>
    </row>
    <row r="116" spans="1:13" x14ac:dyDescent="0.25">
      <c r="A116" s="24"/>
      <c r="B116" s="69"/>
      <c r="C116" s="69"/>
      <c r="D116" s="71"/>
      <c r="E116" s="28"/>
      <c r="F116" s="29"/>
      <c r="G116" s="30"/>
      <c r="H116" s="30"/>
      <c r="I116" s="34"/>
      <c r="J116" s="34"/>
      <c r="K116" s="37" t="s">
        <v>25</v>
      </c>
      <c r="L116" s="33">
        <v>5154</v>
      </c>
      <c r="M116" s="33">
        <v>48963000</v>
      </c>
    </row>
    <row r="117" spans="1:13" x14ac:dyDescent="0.25">
      <c r="A117" s="24"/>
      <c r="B117" s="69"/>
      <c r="C117" s="69"/>
      <c r="D117" s="71"/>
      <c r="E117" s="28"/>
      <c r="F117" s="29"/>
      <c r="G117" s="30"/>
      <c r="H117" s="30"/>
      <c r="I117" s="34"/>
      <c r="J117" s="34"/>
      <c r="K117" s="38" t="s">
        <v>31</v>
      </c>
      <c r="L117" s="40">
        <v>585</v>
      </c>
      <c r="M117" s="40">
        <v>28665000</v>
      </c>
    </row>
    <row r="118" spans="1:13" x14ac:dyDescent="0.25">
      <c r="A118" s="24"/>
      <c r="B118" s="69"/>
      <c r="C118" s="69"/>
      <c r="D118" s="71"/>
      <c r="E118" s="28"/>
      <c r="F118" s="29"/>
      <c r="G118" s="30"/>
      <c r="H118" s="30"/>
      <c r="I118" s="31"/>
      <c r="J118" s="31"/>
      <c r="K118" s="41" t="s">
        <v>32</v>
      </c>
      <c r="L118" s="39">
        <v>9508</v>
      </c>
      <c r="M118" s="39">
        <v>152371000</v>
      </c>
    </row>
    <row r="119" spans="1:13" x14ac:dyDescent="0.25">
      <c r="A119" s="24"/>
      <c r="B119" s="69"/>
      <c r="C119" s="69"/>
      <c r="D119" s="71"/>
      <c r="E119" s="28"/>
      <c r="F119" s="29"/>
      <c r="G119" s="30"/>
      <c r="H119" s="30"/>
      <c r="I119" s="31"/>
      <c r="J119" s="31"/>
      <c r="K119" s="42"/>
      <c r="L119" s="43">
        <f>SUM(L113:L118)</f>
        <v>40694</v>
      </c>
      <c r="M119" s="43">
        <f>SUM(M113:M118)</f>
        <v>364330000</v>
      </c>
    </row>
    <row r="120" spans="1:13" x14ac:dyDescent="0.25">
      <c r="A120" s="24"/>
      <c r="B120" s="69"/>
      <c r="C120" s="69"/>
      <c r="D120" s="71"/>
      <c r="E120" s="28" t="s">
        <v>27</v>
      </c>
      <c r="F120" s="51" t="s">
        <v>52</v>
      </c>
      <c r="G120" s="30">
        <v>39</v>
      </c>
      <c r="H120" s="30">
        <v>4</v>
      </c>
      <c r="I120" s="31">
        <f>L126</f>
        <v>39748</v>
      </c>
      <c r="J120" s="31">
        <f>M126</f>
        <v>365135400</v>
      </c>
      <c r="K120" s="37" t="s">
        <v>28</v>
      </c>
      <c r="L120" s="33">
        <v>8976</v>
      </c>
      <c r="M120" s="33">
        <f>L120*3200</f>
        <v>28723200</v>
      </c>
    </row>
    <row r="121" spans="1:13" x14ac:dyDescent="0.25">
      <c r="A121" s="24"/>
      <c r="B121" s="69"/>
      <c r="C121" s="69"/>
      <c r="D121" s="71"/>
      <c r="E121" s="28"/>
      <c r="F121" s="51"/>
      <c r="G121" s="30"/>
      <c r="H121" s="30"/>
      <c r="I121" s="34"/>
      <c r="J121" s="34"/>
      <c r="K121" s="37" t="s">
        <v>29</v>
      </c>
      <c r="L121" s="33">
        <v>8877</v>
      </c>
      <c r="M121" s="33">
        <f>L121*5600</f>
        <v>49711200</v>
      </c>
    </row>
    <row r="122" spans="1:13" x14ac:dyDescent="0.25">
      <c r="A122" s="24"/>
      <c r="B122" s="69"/>
      <c r="C122" s="69"/>
      <c r="D122" s="71"/>
      <c r="E122" s="28"/>
      <c r="F122" s="51"/>
      <c r="G122" s="30"/>
      <c r="H122" s="30"/>
      <c r="I122" s="34"/>
      <c r="J122" s="34"/>
      <c r="K122" s="37" t="s">
        <v>30</v>
      </c>
      <c r="L122" s="33">
        <v>5800</v>
      </c>
      <c r="M122" s="33">
        <f>L122*9800</f>
        <v>56840000</v>
      </c>
    </row>
    <row r="123" spans="1:13" x14ac:dyDescent="0.25">
      <c r="A123" s="24"/>
      <c r="B123" s="69"/>
      <c r="C123" s="69"/>
      <c r="D123" s="71"/>
      <c r="E123" s="28"/>
      <c r="F123" s="51"/>
      <c r="G123" s="30"/>
      <c r="H123" s="30"/>
      <c r="I123" s="34"/>
      <c r="J123" s="34"/>
      <c r="K123" s="37" t="s">
        <v>25</v>
      </c>
      <c r="L123" s="33">
        <v>6345</v>
      </c>
      <c r="M123" s="33">
        <f>L123*7800</f>
        <v>49491000</v>
      </c>
    </row>
    <row r="124" spans="1:13" x14ac:dyDescent="0.25">
      <c r="A124" s="24"/>
      <c r="B124" s="69"/>
      <c r="C124" s="69"/>
      <c r="D124" s="71"/>
      <c r="E124" s="28"/>
      <c r="F124" s="51"/>
      <c r="G124" s="30"/>
      <c r="H124" s="30"/>
      <c r="I124" s="34"/>
      <c r="J124" s="34"/>
      <c r="K124" s="38" t="s">
        <v>31</v>
      </c>
      <c r="L124" s="40">
        <v>860</v>
      </c>
      <c r="M124" s="40">
        <f>L124*34000</f>
        <v>29240000</v>
      </c>
    </row>
    <row r="125" spans="1:13" x14ac:dyDescent="0.25">
      <c r="A125" s="24"/>
      <c r="B125" s="69"/>
      <c r="C125" s="69"/>
      <c r="D125" s="71"/>
      <c r="E125" s="28"/>
      <c r="F125" s="51"/>
      <c r="G125" s="30"/>
      <c r="H125" s="30"/>
      <c r="I125" s="31"/>
      <c r="J125" s="31"/>
      <c r="K125" s="41" t="s">
        <v>32</v>
      </c>
      <c r="L125" s="39">
        <v>8890</v>
      </c>
      <c r="M125" s="39">
        <f>L125*17000</f>
        <v>151130000</v>
      </c>
    </row>
    <row r="126" spans="1:13" x14ac:dyDescent="0.25">
      <c r="A126" s="24"/>
      <c r="B126" s="69"/>
      <c r="C126" s="69"/>
      <c r="D126" s="71"/>
      <c r="E126" s="28"/>
      <c r="F126" s="51"/>
      <c r="G126" s="30"/>
      <c r="H126" s="30"/>
      <c r="I126" s="31"/>
      <c r="J126" s="31"/>
      <c r="K126" s="42"/>
      <c r="L126" s="43">
        <f>SUM(L120:L125)</f>
        <v>39748</v>
      </c>
      <c r="M126" s="43">
        <f>SUM(M120:M125)</f>
        <v>365135400</v>
      </c>
    </row>
    <row r="127" spans="1:13" x14ac:dyDescent="0.25">
      <c r="A127" s="24"/>
      <c r="B127" s="69"/>
      <c r="C127" s="69"/>
      <c r="D127" s="71"/>
      <c r="E127" s="28" t="s">
        <v>27</v>
      </c>
      <c r="F127" s="51" t="s">
        <v>53</v>
      </c>
      <c r="G127" s="30">
        <v>55</v>
      </c>
      <c r="H127" s="30">
        <v>4</v>
      </c>
      <c r="I127" s="31">
        <f>L133</f>
        <v>55462</v>
      </c>
      <c r="J127" s="31">
        <f>M133</f>
        <v>494730000</v>
      </c>
      <c r="K127" s="37" t="s">
        <v>28</v>
      </c>
      <c r="L127" s="33">
        <v>15620</v>
      </c>
      <c r="M127" s="33">
        <v>37488000</v>
      </c>
    </row>
    <row r="128" spans="1:13" x14ac:dyDescent="0.25">
      <c r="A128" s="24"/>
      <c r="B128" s="69"/>
      <c r="C128" s="69"/>
      <c r="D128" s="71"/>
      <c r="E128" s="28"/>
      <c r="F128" s="51"/>
      <c r="G128" s="30"/>
      <c r="H128" s="30"/>
      <c r="I128" s="34"/>
      <c r="J128" s="34"/>
      <c r="K128" s="37" t="s">
        <v>29</v>
      </c>
      <c r="L128" s="33">
        <v>8912</v>
      </c>
      <c r="M128" s="33">
        <v>71296000</v>
      </c>
    </row>
    <row r="129" spans="1:16" x14ac:dyDescent="0.25">
      <c r="A129" s="24"/>
      <c r="B129" s="69"/>
      <c r="C129" s="69"/>
      <c r="D129" s="71"/>
      <c r="E129" s="28"/>
      <c r="F129" s="51"/>
      <c r="G129" s="30"/>
      <c r="H129" s="30"/>
      <c r="I129" s="34"/>
      <c r="J129" s="34"/>
      <c r="K129" s="37" t="s">
        <v>30</v>
      </c>
      <c r="L129" s="33">
        <v>7284</v>
      </c>
      <c r="M129" s="33">
        <v>65556000</v>
      </c>
    </row>
    <row r="130" spans="1:16" x14ac:dyDescent="0.25">
      <c r="A130" s="24"/>
      <c r="B130" s="69"/>
      <c r="C130" s="69"/>
      <c r="D130" s="71"/>
      <c r="E130" s="28"/>
      <c r="F130" s="51"/>
      <c r="G130" s="30"/>
      <c r="H130" s="30"/>
      <c r="I130" s="34"/>
      <c r="J130" s="34"/>
      <c r="K130" s="37" t="s">
        <v>25</v>
      </c>
      <c r="L130" s="33">
        <v>6930</v>
      </c>
      <c r="M130" s="33">
        <v>65835000</v>
      </c>
    </row>
    <row r="131" spans="1:16" x14ac:dyDescent="0.25">
      <c r="A131" s="24"/>
      <c r="B131" s="69"/>
      <c r="C131" s="69"/>
      <c r="D131" s="71"/>
      <c r="E131" s="28"/>
      <c r="F131" s="51"/>
      <c r="G131" s="30"/>
      <c r="H131" s="30"/>
      <c r="I131" s="34"/>
      <c r="J131" s="34"/>
      <c r="K131" s="38" t="s">
        <v>31</v>
      </c>
      <c r="L131" s="40">
        <v>585</v>
      </c>
      <c r="M131" s="40">
        <v>29835000</v>
      </c>
    </row>
    <row r="132" spans="1:16" x14ac:dyDescent="0.25">
      <c r="A132" s="24"/>
      <c r="B132" s="69"/>
      <c r="C132" s="69"/>
      <c r="D132" s="71"/>
      <c r="E132" s="28"/>
      <c r="F132" s="51"/>
      <c r="G132" s="30"/>
      <c r="H132" s="30"/>
      <c r="I132" s="31"/>
      <c r="J132" s="31"/>
      <c r="K132" s="41" t="s">
        <v>32</v>
      </c>
      <c r="L132" s="39">
        <v>16131</v>
      </c>
      <c r="M132" s="39">
        <v>224720000</v>
      </c>
    </row>
    <row r="133" spans="1:16" x14ac:dyDescent="0.25">
      <c r="A133" s="24"/>
      <c r="B133" s="69"/>
      <c r="C133" s="69"/>
      <c r="D133" s="71"/>
      <c r="E133" s="28"/>
      <c r="F133" s="51"/>
      <c r="G133" s="30"/>
      <c r="H133" s="30"/>
      <c r="I133" s="31"/>
      <c r="J133" s="31"/>
      <c r="K133" s="42"/>
      <c r="L133" s="43">
        <f>SUM(L127:L132)</f>
        <v>55462</v>
      </c>
      <c r="M133" s="43">
        <f>SUM(M127:M132)</f>
        <v>494730000</v>
      </c>
    </row>
    <row r="134" spans="1:16" x14ac:dyDescent="0.25">
      <c r="A134" s="24"/>
      <c r="B134" s="69"/>
      <c r="C134" s="69"/>
      <c r="D134" s="71"/>
      <c r="E134" s="28" t="s">
        <v>27</v>
      </c>
      <c r="F134" s="51" t="s">
        <v>56</v>
      </c>
      <c r="G134" s="30">
        <v>62</v>
      </c>
      <c r="H134" s="30">
        <v>4</v>
      </c>
      <c r="I134" s="31">
        <f>L140</f>
        <v>49960</v>
      </c>
      <c r="J134" s="31">
        <f>M140</f>
        <v>426136000</v>
      </c>
      <c r="K134" s="37" t="s">
        <v>28</v>
      </c>
      <c r="L134" s="33">
        <v>14880</v>
      </c>
      <c r="M134" s="33">
        <v>35712000</v>
      </c>
    </row>
    <row r="135" spans="1:16" x14ac:dyDescent="0.25">
      <c r="A135" s="24"/>
      <c r="B135" s="69"/>
      <c r="C135" s="69"/>
      <c r="D135" s="71"/>
      <c r="E135" s="28"/>
      <c r="F135" s="51"/>
      <c r="G135" s="30"/>
      <c r="H135" s="30"/>
      <c r="I135" s="34"/>
      <c r="J135" s="34"/>
      <c r="K135" s="37" t="s">
        <v>29</v>
      </c>
      <c r="L135" s="33">
        <v>7292</v>
      </c>
      <c r="M135" s="33">
        <v>58336000</v>
      </c>
    </row>
    <row r="136" spans="1:16" x14ac:dyDescent="0.25">
      <c r="A136" s="24"/>
      <c r="B136" s="69"/>
      <c r="C136" s="69"/>
      <c r="D136" s="71"/>
      <c r="E136" s="28"/>
      <c r="F136" s="51"/>
      <c r="G136" s="30"/>
      <c r="H136" s="30"/>
      <c r="I136" s="34"/>
      <c r="J136" s="34"/>
      <c r="K136" s="37" t="s">
        <v>30</v>
      </c>
      <c r="L136" s="33">
        <v>6578</v>
      </c>
      <c r="M136" s="33">
        <v>59202000</v>
      </c>
    </row>
    <row r="137" spans="1:16" x14ac:dyDescent="0.25">
      <c r="A137" s="24"/>
      <c r="B137" s="69"/>
      <c r="C137" s="69"/>
      <c r="D137" s="71"/>
      <c r="E137" s="28"/>
      <c r="F137" s="51"/>
      <c r="G137" s="30"/>
      <c r="H137" s="30"/>
      <c r="I137" s="34"/>
      <c r="J137" s="34"/>
      <c r="K137" s="37" t="s">
        <v>25</v>
      </c>
      <c r="L137" s="33">
        <v>6174</v>
      </c>
      <c r="M137" s="33">
        <v>58653000</v>
      </c>
    </row>
    <row r="138" spans="1:16" x14ac:dyDescent="0.25">
      <c r="A138" s="24"/>
      <c r="B138" s="69"/>
      <c r="C138" s="69"/>
      <c r="D138" s="71"/>
      <c r="E138" s="28"/>
      <c r="F138" s="51"/>
      <c r="G138" s="30"/>
      <c r="H138" s="30"/>
      <c r="I138" s="34"/>
      <c r="J138" s="34"/>
      <c r="K138" s="38" t="s">
        <v>31</v>
      </c>
      <c r="L138" s="40">
        <v>566</v>
      </c>
      <c r="M138" s="40">
        <v>28866000</v>
      </c>
    </row>
    <row r="139" spans="1:16" x14ac:dyDescent="0.25">
      <c r="A139" s="24"/>
      <c r="B139" s="69"/>
      <c r="C139" s="69"/>
      <c r="D139" s="71"/>
      <c r="E139" s="28"/>
      <c r="F139" s="51"/>
      <c r="G139" s="30"/>
      <c r="H139" s="30"/>
      <c r="I139" s="31"/>
      <c r="J139" s="31"/>
      <c r="K139" s="41" t="s">
        <v>32</v>
      </c>
      <c r="L139" s="39">
        <v>14470</v>
      </c>
      <c r="M139" s="39">
        <v>185367000</v>
      </c>
    </row>
    <row r="140" spans="1:16" x14ac:dyDescent="0.25">
      <c r="A140" s="24"/>
      <c r="B140" s="69"/>
      <c r="C140" s="69"/>
      <c r="D140" s="71"/>
      <c r="E140" s="28"/>
      <c r="F140" s="51"/>
      <c r="G140" s="30"/>
      <c r="H140" s="30"/>
      <c r="I140" s="31"/>
      <c r="J140" s="31"/>
      <c r="K140" s="42"/>
      <c r="L140" s="43">
        <f>SUM(L134:L139)</f>
        <v>49960</v>
      </c>
      <c r="M140" s="43">
        <f>SUM(M134:M139)</f>
        <v>426136000</v>
      </c>
      <c r="O140" s="20">
        <f>SUM(I78:I134)</f>
        <v>349451</v>
      </c>
      <c r="P140" s="13">
        <f>SUM(J78:J134)</f>
        <v>3083938400</v>
      </c>
    </row>
    <row r="141" spans="1:16" x14ac:dyDescent="0.25">
      <c r="A141" s="24"/>
      <c r="B141" s="69"/>
      <c r="C141" s="69"/>
      <c r="D141" s="71"/>
      <c r="E141" s="28" t="s">
        <v>27</v>
      </c>
      <c r="F141" s="51" t="s">
        <v>62</v>
      </c>
      <c r="G141" s="30">
        <v>65</v>
      </c>
      <c r="H141" s="30">
        <v>4</v>
      </c>
      <c r="I141" s="31">
        <f>L147</f>
        <v>66344</v>
      </c>
      <c r="J141" s="31">
        <f>M147</f>
        <v>662430000</v>
      </c>
      <c r="K141" s="37" t="s">
        <v>28</v>
      </c>
      <c r="L141" s="33">
        <v>16905</v>
      </c>
      <c r="M141" s="33">
        <v>40572000</v>
      </c>
      <c r="O141" s="20"/>
    </row>
    <row r="142" spans="1:16" x14ac:dyDescent="0.25">
      <c r="A142" s="24"/>
      <c r="B142" s="69"/>
      <c r="C142" s="69"/>
      <c r="D142" s="71"/>
      <c r="E142" s="28"/>
      <c r="F142" s="51"/>
      <c r="G142" s="30"/>
      <c r="H142" s="30"/>
      <c r="I142" s="34"/>
      <c r="J142" s="34"/>
      <c r="K142" s="37" t="s">
        <v>29</v>
      </c>
      <c r="L142" s="33">
        <v>10080</v>
      </c>
      <c r="M142" s="33">
        <v>80640000</v>
      </c>
      <c r="O142" s="20"/>
    </row>
    <row r="143" spans="1:16" x14ac:dyDescent="0.25">
      <c r="A143" s="24"/>
      <c r="B143" s="69"/>
      <c r="C143" s="69"/>
      <c r="D143" s="71"/>
      <c r="E143" s="28"/>
      <c r="F143" s="51"/>
      <c r="G143" s="30"/>
      <c r="H143" s="30"/>
      <c r="I143" s="34"/>
      <c r="J143" s="34"/>
      <c r="K143" s="37" t="s">
        <v>30</v>
      </c>
      <c r="L143" s="33">
        <v>9512</v>
      </c>
      <c r="M143" s="33">
        <v>85608000</v>
      </c>
      <c r="O143" s="20"/>
    </row>
    <row r="144" spans="1:16" x14ac:dyDescent="0.25">
      <c r="A144" s="24"/>
      <c r="B144" s="69"/>
      <c r="C144" s="69"/>
      <c r="D144" s="71"/>
      <c r="E144" s="28"/>
      <c r="F144" s="51"/>
      <c r="G144" s="30"/>
      <c r="H144" s="30"/>
      <c r="I144" s="34"/>
      <c r="J144" s="34"/>
      <c r="K144" s="37" t="s">
        <v>25</v>
      </c>
      <c r="L144" s="33">
        <v>8376</v>
      </c>
      <c r="M144" s="33">
        <v>79572000</v>
      </c>
      <c r="O144" s="20"/>
    </row>
    <row r="145" spans="1:15" x14ac:dyDescent="0.25">
      <c r="A145" s="24"/>
      <c r="B145" s="69"/>
      <c r="C145" s="69"/>
      <c r="D145" s="71"/>
      <c r="E145" s="28"/>
      <c r="F145" s="51"/>
      <c r="G145" s="30"/>
      <c r="H145" s="30"/>
      <c r="I145" s="34"/>
      <c r="J145" s="34"/>
      <c r="K145" s="38" t="s">
        <v>31</v>
      </c>
      <c r="L145" s="40">
        <v>628</v>
      </c>
      <c r="M145" s="40">
        <v>32028000</v>
      </c>
    </row>
    <row r="146" spans="1:15" x14ac:dyDescent="0.25">
      <c r="A146" s="24"/>
      <c r="B146" s="69"/>
      <c r="C146" s="69"/>
      <c r="D146" s="71"/>
      <c r="E146" s="28"/>
      <c r="F146" s="51"/>
      <c r="G146" s="30"/>
      <c r="H146" s="30"/>
      <c r="I146" s="31"/>
      <c r="J146" s="31"/>
      <c r="K146" s="41" t="s">
        <v>32</v>
      </c>
      <c r="L146" s="39">
        <v>20843</v>
      </c>
      <c r="M146" s="39">
        <v>344010000</v>
      </c>
    </row>
    <row r="147" spans="1:15" x14ac:dyDescent="0.25">
      <c r="A147" s="24"/>
      <c r="B147" s="69"/>
      <c r="C147" s="69"/>
      <c r="D147" s="71"/>
      <c r="E147" s="28"/>
      <c r="F147" s="51"/>
      <c r="G147" s="30"/>
      <c r="H147" s="30"/>
      <c r="I147" s="31"/>
      <c r="J147" s="31"/>
      <c r="K147" s="42"/>
      <c r="L147" s="43">
        <f>SUM(L141:L146)</f>
        <v>66344</v>
      </c>
      <c r="M147" s="43">
        <f>SUM(M141:M146)</f>
        <v>662430000</v>
      </c>
    </row>
    <row r="148" spans="1:15" x14ac:dyDescent="0.25">
      <c r="A148" s="24"/>
      <c r="B148" s="69"/>
      <c r="C148" s="69"/>
      <c r="D148" s="71"/>
      <c r="E148" s="28" t="s">
        <v>27</v>
      </c>
      <c r="F148" s="51" t="s">
        <v>63</v>
      </c>
      <c r="G148" s="30">
        <v>68</v>
      </c>
      <c r="H148" s="30">
        <v>4</v>
      </c>
      <c r="I148" s="31">
        <f>L154</f>
        <v>68858</v>
      </c>
      <c r="J148" s="31">
        <f>M154</f>
        <v>1177270000</v>
      </c>
      <c r="K148" s="37" t="s">
        <v>28</v>
      </c>
      <c r="L148" s="33">
        <v>25216</v>
      </c>
      <c r="M148" s="33">
        <v>100864000</v>
      </c>
    </row>
    <row r="149" spans="1:15" x14ac:dyDescent="0.25">
      <c r="A149" s="24"/>
      <c r="B149" s="69"/>
      <c r="C149" s="69"/>
      <c r="D149" s="71"/>
      <c r="E149" s="28"/>
      <c r="F149" s="51"/>
      <c r="G149" s="30"/>
      <c r="H149" s="30"/>
      <c r="I149" s="34"/>
      <c r="J149" s="34"/>
      <c r="K149" s="37" t="s">
        <v>29</v>
      </c>
      <c r="L149" s="33">
        <v>12025</v>
      </c>
      <c r="M149" s="33">
        <v>144300000</v>
      </c>
    </row>
    <row r="150" spans="1:15" x14ac:dyDescent="0.25">
      <c r="A150" s="24"/>
      <c r="B150" s="69"/>
      <c r="C150" s="69"/>
      <c r="D150" s="71"/>
      <c r="E150" s="28"/>
      <c r="F150" s="51"/>
      <c r="G150" s="30"/>
      <c r="H150" s="30"/>
      <c r="I150" s="34"/>
      <c r="J150" s="34"/>
      <c r="K150" s="37" t="s">
        <v>64</v>
      </c>
      <c r="L150" s="33">
        <v>11222</v>
      </c>
      <c r="M150" s="33">
        <v>157108000</v>
      </c>
    </row>
    <row r="151" spans="1:15" x14ac:dyDescent="0.25">
      <c r="A151" s="24"/>
      <c r="B151" s="69"/>
      <c r="C151" s="69"/>
      <c r="D151" s="71"/>
      <c r="E151" s="28"/>
      <c r="F151" s="51"/>
      <c r="G151" s="30"/>
      <c r="H151" s="30"/>
      <c r="I151" s="34"/>
      <c r="J151" s="34"/>
      <c r="K151" s="37" t="s">
        <v>25</v>
      </c>
      <c r="L151" s="33">
        <v>9840</v>
      </c>
      <c r="M151" s="33">
        <v>142680000</v>
      </c>
    </row>
    <row r="152" spans="1:15" x14ac:dyDescent="0.25">
      <c r="A152" s="24"/>
      <c r="B152" s="69"/>
      <c r="C152" s="69"/>
      <c r="D152" s="71"/>
      <c r="E152" s="28"/>
      <c r="F152" s="51"/>
      <c r="G152" s="30"/>
      <c r="H152" s="30"/>
      <c r="I152" s="34"/>
      <c r="J152" s="34"/>
      <c r="K152" s="38" t="s">
        <v>31</v>
      </c>
      <c r="L152" s="40">
        <v>3670</v>
      </c>
      <c r="M152" s="40">
        <v>220200000</v>
      </c>
    </row>
    <row r="153" spans="1:15" x14ac:dyDescent="0.25">
      <c r="A153" s="24"/>
      <c r="B153" s="69"/>
      <c r="C153" s="69"/>
      <c r="D153" s="71"/>
      <c r="E153" s="28"/>
      <c r="F153" s="51"/>
      <c r="G153" s="30"/>
      <c r="H153" s="30"/>
      <c r="I153" s="31"/>
      <c r="J153" s="31"/>
      <c r="K153" s="41" t="s">
        <v>32</v>
      </c>
      <c r="L153" s="39">
        <v>6885</v>
      </c>
      <c r="M153" s="39">
        <v>412118000</v>
      </c>
    </row>
    <row r="154" spans="1:15" x14ac:dyDescent="0.25">
      <c r="A154" s="24"/>
      <c r="B154" s="69"/>
      <c r="C154" s="69"/>
      <c r="D154" s="71"/>
      <c r="E154" s="28"/>
      <c r="F154" s="51"/>
      <c r="G154" s="30"/>
      <c r="H154" s="30"/>
      <c r="I154" s="31"/>
      <c r="J154" s="31"/>
      <c r="K154" s="42"/>
      <c r="L154" s="43">
        <f>SUM(L148:L153)</f>
        <v>68858</v>
      </c>
      <c r="M154" s="43">
        <f>SUM(M148:M153)</f>
        <v>1177270000</v>
      </c>
    </row>
    <row r="155" spans="1:15" x14ac:dyDescent="0.25">
      <c r="A155" s="24"/>
      <c r="B155" s="69"/>
      <c r="C155" s="69"/>
      <c r="D155" s="71"/>
      <c r="E155" s="28" t="s">
        <v>27</v>
      </c>
      <c r="F155" s="51" t="s">
        <v>66</v>
      </c>
      <c r="G155" s="30">
        <v>68</v>
      </c>
      <c r="H155" s="30">
        <v>4</v>
      </c>
      <c r="I155" s="31">
        <f>L161</f>
        <v>68020</v>
      </c>
      <c r="J155" s="31">
        <f>M161</f>
        <v>1206820000</v>
      </c>
      <c r="K155" s="37" t="s">
        <v>28</v>
      </c>
      <c r="L155" s="33">
        <v>24712</v>
      </c>
      <c r="M155" s="33">
        <v>135916000</v>
      </c>
    </row>
    <row r="156" spans="1:15" x14ac:dyDescent="0.25">
      <c r="A156" s="24"/>
      <c r="B156" s="69"/>
      <c r="C156" s="69"/>
      <c r="D156" s="71"/>
      <c r="E156" s="28"/>
      <c r="F156" s="29"/>
      <c r="G156" s="30"/>
      <c r="H156" s="30"/>
      <c r="I156" s="34"/>
      <c r="J156" s="34"/>
      <c r="K156" s="37" t="s">
        <v>67</v>
      </c>
      <c r="L156" s="33">
        <v>11250</v>
      </c>
      <c r="M156" s="33">
        <v>123750000</v>
      </c>
    </row>
    <row r="157" spans="1:15" x14ac:dyDescent="0.25">
      <c r="A157" s="24"/>
      <c r="B157" s="69"/>
      <c r="C157" s="69"/>
      <c r="D157" s="71"/>
      <c r="E157" s="28"/>
      <c r="F157" s="29"/>
      <c r="G157" s="30"/>
      <c r="H157" s="30"/>
      <c r="I157" s="34"/>
      <c r="J157" s="34"/>
      <c r="K157" s="37" t="s">
        <v>64</v>
      </c>
      <c r="L157" s="33">
        <v>12516</v>
      </c>
      <c r="M157" s="33">
        <v>156450000</v>
      </c>
    </row>
    <row r="158" spans="1:15" x14ac:dyDescent="0.25">
      <c r="A158" s="24"/>
      <c r="B158" s="69"/>
      <c r="C158" s="69"/>
      <c r="D158" s="71"/>
      <c r="E158" s="28"/>
      <c r="F158" s="29"/>
      <c r="G158" s="30"/>
      <c r="H158" s="30"/>
      <c r="I158" s="34"/>
      <c r="J158" s="34"/>
      <c r="K158" s="37" t="s">
        <v>68</v>
      </c>
      <c r="L158" s="33">
        <v>9180</v>
      </c>
      <c r="M158" s="33">
        <v>110160000</v>
      </c>
    </row>
    <row r="159" spans="1:15" x14ac:dyDescent="0.25">
      <c r="A159" s="24"/>
      <c r="B159" s="69"/>
      <c r="C159" s="69"/>
      <c r="D159" s="71"/>
      <c r="E159" s="28"/>
      <c r="F159" s="29"/>
      <c r="G159" s="30"/>
      <c r="H159" s="30"/>
      <c r="I159" s="34"/>
      <c r="J159" s="34"/>
      <c r="K159" s="38" t="s">
        <v>31</v>
      </c>
      <c r="L159" s="40">
        <v>2984</v>
      </c>
      <c r="M159" s="40">
        <v>185008000</v>
      </c>
    </row>
    <row r="160" spans="1:15" x14ac:dyDescent="0.25">
      <c r="A160" s="24"/>
      <c r="B160" s="69"/>
      <c r="C160" s="69"/>
      <c r="D160" s="71"/>
      <c r="E160" s="28"/>
      <c r="F160" s="29"/>
      <c r="G160" s="30"/>
      <c r="H160" s="30"/>
      <c r="I160" s="31"/>
      <c r="J160" s="31"/>
      <c r="K160" s="41" t="s">
        <v>32</v>
      </c>
      <c r="L160" s="39">
        <v>7378</v>
      </c>
      <c r="M160" s="39">
        <v>495536000</v>
      </c>
      <c r="O160" s="21"/>
    </row>
    <row r="161" spans="1:15" x14ac:dyDescent="0.25">
      <c r="A161" s="24"/>
      <c r="B161" s="69"/>
      <c r="C161" s="69"/>
      <c r="D161" s="71"/>
      <c r="E161" s="28"/>
      <c r="F161" s="29"/>
      <c r="G161" s="30"/>
      <c r="H161" s="30"/>
      <c r="I161" s="31"/>
      <c r="J161" s="31"/>
      <c r="K161" s="42"/>
      <c r="L161" s="43">
        <f>SUM(L155:L160)</f>
        <v>68020</v>
      </c>
      <c r="M161" s="43">
        <f>SUM(M155:M160)</f>
        <v>1206820000</v>
      </c>
    </row>
    <row r="162" spans="1:15" x14ac:dyDescent="0.25">
      <c r="A162" s="24"/>
      <c r="B162" s="54"/>
      <c r="C162" s="54"/>
      <c r="D162" s="55"/>
      <c r="E162" s="28"/>
      <c r="F162" s="29"/>
      <c r="G162" s="30"/>
      <c r="H162" s="30"/>
      <c r="I162" s="31"/>
      <c r="J162" s="31"/>
      <c r="K162" s="42"/>
      <c r="L162" s="43"/>
      <c r="M162" s="43"/>
    </row>
    <row r="163" spans="1:15" x14ac:dyDescent="0.25">
      <c r="A163" s="25" t="s">
        <v>33</v>
      </c>
      <c r="B163" s="69">
        <v>712</v>
      </c>
      <c r="C163" s="69">
        <v>713</v>
      </c>
      <c r="D163" s="71" t="s">
        <v>61</v>
      </c>
      <c r="E163" s="28" t="s">
        <v>14</v>
      </c>
      <c r="F163" s="63" t="s">
        <v>17</v>
      </c>
      <c r="G163" s="30">
        <v>70</v>
      </c>
      <c r="H163" s="30">
        <v>20</v>
      </c>
      <c r="I163" s="32">
        <f>L166</f>
        <v>4958.3</v>
      </c>
      <c r="J163" s="32">
        <f>M166</f>
        <v>50000000</v>
      </c>
      <c r="K163" s="32" t="s">
        <v>46</v>
      </c>
      <c r="L163" s="33">
        <v>333.3</v>
      </c>
      <c r="M163" s="33">
        <v>15000000</v>
      </c>
      <c r="N163" s="20">
        <f>I163+I201</f>
        <v>9353.2999999999993</v>
      </c>
      <c r="O163" s="10"/>
    </row>
    <row r="164" spans="1:15" x14ac:dyDescent="0.25">
      <c r="A164" s="25"/>
      <c r="B164" s="69"/>
      <c r="C164" s="69"/>
      <c r="D164" s="71"/>
      <c r="E164" s="28"/>
      <c r="F164" s="63"/>
      <c r="G164" s="30"/>
      <c r="H164" s="30"/>
      <c r="I164" s="32"/>
      <c r="J164" s="32"/>
      <c r="K164" s="32" t="s">
        <v>31</v>
      </c>
      <c r="L164" s="33">
        <v>625</v>
      </c>
      <c r="M164" s="33">
        <v>25000000</v>
      </c>
      <c r="O164" s="10"/>
    </row>
    <row r="165" spans="1:15" x14ac:dyDescent="0.25">
      <c r="A165" s="25"/>
      <c r="B165" s="69"/>
      <c r="C165" s="69"/>
      <c r="D165" s="71"/>
      <c r="E165" s="28"/>
      <c r="F165" s="63"/>
      <c r="G165" s="30"/>
      <c r="H165" s="30"/>
      <c r="I165" s="32"/>
      <c r="J165" s="32"/>
      <c r="K165" s="32" t="s">
        <v>41</v>
      </c>
      <c r="L165" s="33">
        <v>4000</v>
      </c>
      <c r="M165" s="33">
        <v>10000000</v>
      </c>
      <c r="O165" s="10"/>
    </row>
    <row r="166" spans="1:15" x14ac:dyDescent="0.25">
      <c r="A166" s="25"/>
      <c r="B166" s="69"/>
      <c r="C166" s="69"/>
      <c r="D166" s="71"/>
      <c r="E166" s="28"/>
      <c r="F166" s="63"/>
      <c r="G166" s="30"/>
      <c r="H166" s="30"/>
      <c r="I166" s="32"/>
      <c r="J166" s="32"/>
      <c r="K166" s="32"/>
      <c r="L166" s="36">
        <f>SUM(L163:L165)</f>
        <v>4958.3</v>
      </c>
      <c r="M166" s="36">
        <f>SUM(M163:M165)</f>
        <v>50000000</v>
      </c>
      <c r="O166" s="10"/>
    </row>
    <row r="167" spans="1:15" x14ac:dyDescent="0.25">
      <c r="A167" s="25"/>
      <c r="B167" s="69"/>
      <c r="C167" s="69"/>
      <c r="D167" s="71"/>
      <c r="E167" s="28" t="s">
        <v>14</v>
      </c>
      <c r="F167" s="63" t="s">
        <v>22</v>
      </c>
      <c r="G167" s="30">
        <v>20</v>
      </c>
      <c r="H167" s="30">
        <v>20</v>
      </c>
      <c r="I167" s="32">
        <f>L171</f>
        <v>4049</v>
      </c>
      <c r="J167" s="32">
        <f>M171</f>
        <v>25854500</v>
      </c>
      <c r="K167" s="32" t="s">
        <v>46</v>
      </c>
      <c r="L167" s="39">
        <v>144.4</v>
      </c>
      <c r="M167" s="39">
        <v>5054000</v>
      </c>
      <c r="N167" s="20">
        <f>I167+I205</f>
        <v>8097</v>
      </c>
      <c r="O167" s="10"/>
    </row>
    <row r="168" spans="1:15" x14ac:dyDescent="0.25">
      <c r="A168" s="25"/>
      <c r="B168" s="69"/>
      <c r="C168" s="69"/>
      <c r="D168" s="71"/>
      <c r="E168" s="28"/>
      <c r="F168" s="63"/>
      <c r="G168" s="30"/>
      <c r="H168" s="30"/>
      <c r="I168" s="32"/>
      <c r="J168" s="32"/>
      <c r="K168" s="32" t="s">
        <v>31</v>
      </c>
      <c r="L168" s="39">
        <v>140</v>
      </c>
      <c r="M168" s="39">
        <v>6300000</v>
      </c>
      <c r="N168" s="21"/>
      <c r="O168" s="10"/>
    </row>
    <row r="169" spans="1:15" x14ac:dyDescent="0.25">
      <c r="A169" s="25"/>
      <c r="B169" s="69"/>
      <c r="C169" s="69"/>
      <c r="D169" s="71"/>
      <c r="E169" s="28"/>
      <c r="F169" s="63"/>
      <c r="G169" s="30"/>
      <c r="H169" s="30"/>
      <c r="I169" s="32"/>
      <c r="J169" s="32"/>
      <c r="K169" s="32" t="s">
        <v>37</v>
      </c>
      <c r="L169" s="39">
        <v>484.6</v>
      </c>
      <c r="M169" s="39">
        <v>6300500</v>
      </c>
      <c r="N169" s="21"/>
      <c r="O169" s="10"/>
    </row>
    <row r="170" spans="1:15" x14ac:dyDescent="0.25">
      <c r="A170" s="25"/>
      <c r="B170" s="69"/>
      <c r="C170" s="69"/>
      <c r="D170" s="71"/>
      <c r="E170" s="28"/>
      <c r="F170" s="63"/>
      <c r="G170" s="30"/>
      <c r="H170" s="30"/>
      <c r="I170" s="32"/>
      <c r="J170" s="32"/>
      <c r="K170" s="32" t="s">
        <v>41</v>
      </c>
      <c r="L170" s="39">
        <v>3280</v>
      </c>
      <c r="M170" s="39">
        <v>8200000</v>
      </c>
      <c r="N170" s="21"/>
      <c r="O170" s="10"/>
    </row>
    <row r="171" spans="1:15" x14ac:dyDescent="0.25">
      <c r="A171" s="25"/>
      <c r="B171" s="69"/>
      <c r="C171" s="69"/>
      <c r="D171" s="71"/>
      <c r="E171" s="28"/>
      <c r="F171" s="63"/>
      <c r="G171" s="30"/>
      <c r="H171" s="30"/>
      <c r="I171" s="26"/>
      <c r="J171" s="26"/>
      <c r="K171" s="32"/>
      <c r="L171" s="36">
        <f>SUM(L167:L170)</f>
        <v>4049</v>
      </c>
      <c r="M171" s="36">
        <f>SUM(M167:M170)</f>
        <v>25854500</v>
      </c>
      <c r="O171" s="10"/>
    </row>
    <row r="172" spans="1:15" x14ac:dyDescent="0.25">
      <c r="A172" s="25"/>
      <c r="B172" s="69"/>
      <c r="C172" s="69"/>
      <c r="D172" s="71"/>
      <c r="E172" s="28" t="s">
        <v>14</v>
      </c>
      <c r="F172" s="63" t="s">
        <v>40</v>
      </c>
      <c r="G172" s="30">
        <v>42</v>
      </c>
      <c r="H172" s="30">
        <v>20</v>
      </c>
      <c r="I172" s="32">
        <f>L175</f>
        <v>14678</v>
      </c>
      <c r="J172" s="32">
        <f>M175</f>
        <v>114000000</v>
      </c>
      <c r="K172" s="32" t="s">
        <v>46</v>
      </c>
      <c r="L172" s="39">
        <v>1050</v>
      </c>
      <c r="M172" s="39">
        <v>42000000</v>
      </c>
      <c r="N172" s="20">
        <f>I172+I210</f>
        <v>20100</v>
      </c>
      <c r="O172" s="10"/>
    </row>
    <row r="173" spans="1:15" x14ac:dyDescent="0.25">
      <c r="A173" s="25"/>
      <c r="B173" s="69"/>
      <c r="C173" s="69"/>
      <c r="D173" s="71"/>
      <c r="E173" s="28"/>
      <c r="F173" s="63"/>
      <c r="G173" s="30"/>
      <c r="H173" s="30"/>
      <c r="I173" s="32"/>
      <c r="J173" s="32"/>
      <c r="K173" s="32" t="s">
        <v>43</v>
      </c>
      <c r="L173" s="39">
        <v>771</v>
      </c>
      <c r="M173" s="39">
        <v>27000000</v>
      </c>
      <c r="O173" s="10"/>
    </row>
    <row r="174" spans="1:15" x14ac:dyDescent="0.25">
      <c r="A174" s="25"/>
      <c r="B174" s="69"/>
      <c r="C174" s="69"/>
      <c r="D174" s="71"/>
      <c r="E174" s="28"/>
      <c r="F174" s="63"/>
      <c r="G174" s="30"/>
      <c r="H174" s="30"/>
      <c r="I174" s="32"/>
      <c r="J174" s="32"/>
      <c r="K174" s="32" t="s">
        <v>44</v>
      </c>
      <c r="L174" s="39">
        <v>12857</v>
      </c>
      <c r="M174" s="39">
        <v>45000000</v>
      </c>
      <c r="O174" s="10"/>
    </row>
    <row r="175" spans="1:15" x14ac:dyDescent="0.25">
      <c r="A175" s="25"/>
      <c r="B175" s="69"/>
      <c r="C175" s="69"/>
      <c r="D175" s="71"/>
      <c r="E175" s="28"/>
      <c r="F175" s="63"/>
      <c r="G175" s="30"/>
      <c r="H175" s="30"/>
      <c r="I175" s="26"/>
      <c r="J175" s="26"/>
      <c r="K175" s="32"/>
      <c r="L175" s="36">
        <f>SUM(L172:L174)</f>
        <v>14678</v>
      </c>
      <c r="M175" s="36">
        <f>SUM(M172:M174)</f>
        <v>114000000</v>
      </c>
      <c r="O175" s="10"/>
    </row>
    <row r="176" spans="1:15" x14ac:dyDescent="0.25">
      <c r="A176" s="25"/>
      <c r="B176" s="69"/>
      <c r="C176" s="69"/>
      <c r="D176" s="71"/>
      <c r="E176" s="28" t="s">
        <v>14</v>
      </c>
      <c r="F176" s="63" t="s">
        <v>48</v>
      </c>
      <c r="G176" s="30">
        <v>18</v>
      </c>
      <c r="H176" s="30">
        <v>20</v>
      </c>
      <c r="I176" s="32">
        <f>L178</f>
        <v>3003.5</v>
      </c>
      <c r="J176" s="32">
        <f>M178</f>
        <v>40000000</v>
      </c>
      <c r="K176" s="32" t="s">
        <v>20</v>
      </c>
      <c r="L176" s="39">
        <v>2428.5</v>
      </c>
      <c r="M176" s="39">
        <v>17000000</v>
      </c>
      <c r="N176" s="20">
        <f>I176+I215</f>
        <v>9727.5</v>
      </c>
      <c r="O176" s="10"/>
    </row>
    <row r="177" spans="1:15" x14ac:dyDescent="0.25">
      <c r="A177" s="25"/>
      <c r="B177" s="69"/>
      <c r="C177" s="69"/>
      <c r="D177" s="71"/>
      <c r="E177" s="28"/>
      <c r="F177" s="29"/>
      <c r="G177" s="30"/>
      <c r="H177" s="30"/>
      <c r="I177" s="32"/>
      <c r="J177" s="32"/>
      <c r="K177" s="32" t="s">
        <v>43</v>
      </c>
      <c r="L177" s="39">
        <v>575</v>
      </c>
      <c r="M177" s="39">
        <v>23000000</v>
      </c>
      <c r="O177" s="10"/>
    </row>
    <row r="178" spans="1:15" x14ac:dyDescent="0.25">
      <c r="A178" s="25"/>
      <c r="B178" s="69"/>
      <c r="C178" s="69"/>
      <c r="D178" s="71"/>
      <c r="E178" s="28"/>
      <c r="F178" s="29"/>
      <c r="G178" s="30"/>
      <c r="H178" s="30"/>
      <c r="I178" s="26"/>
      <c r="J178" s="26"/>
      <c r="K178" s="32"/>
      <c r="L178" s="36">
        <f>SUM(L176:L177)</f>
        <v>3003.5</v>
      </c>
      <c r="M178" s="36">
        <f>SUM(M176:M177)</f>
        <v>40000000</v>
      </c>
      <c r="O178" s="10"/>
    </row>
    <row r="179" spans="1:15" x14ac:dyDescent="0.25">
      <c r="A179" s="25"/>
      <c r="B179" s="69"/>
      <c r="C179" s="69"/>
      <c r="D179" s="71"/>
      <c r="E179" s="28" t="s">
        <v>14</v>
      </c>
      <c r="F179" s="29" t="s">
        <v>49</v>
      </c>
      <c r="G179" s="30">
        <v>20</v>
      </c>
      <c r="H179" s="30">
        <v>20</v>
      </c>
      <c r="I179" s="32">
        <f>L182</f>
        <v>3214</v>
      </c>
      <c r="J179" s="32">
        <f>M182</f>
        <v>60700000</v>
      </c>
      <c r="K179" s="32" t="s">
        <v>44</v>
      </c>
      <c r="L179" s="39">
        <v>800</v>
      </c>
      <c r="M179" s="39">
        <v>30000000</v>
      </c>
      <c r="N179" s="20">
        <f>I179+I219</f>
        <v>8061.7</v>
      </c>
      <c r="O179" s="10"/>
    </row>
    <row r="180" spans="1:15" x14ac:dyDescent="0.25">
      <c r="A180" s="25"/>
      <c r="B180" s="69"/>
      <c r="C180" s="69"/>
      <c r="D180" s="71"/>
      <c r="E180" s="28"/>
      <c r="F180" s="29"/>
      <c r="G180" s="30"/>
      <c r="H180" s="30"/>
      <c r="I180" s="32"/>
      <c r="J180" s="32"/>
      <c r="K180" s="32" t="s">
        <v>31</v>
      </c>
      <c r="L180" s="39">
        <v>414</v>
      </c>
      <c r="M180" s="39">
        <v>20700000</v>
      </c>
      <c r="O180" s="10"/>
    </row>
    <row r="181" spans="1:15" x14ac:dyDescent="0.25">
      <c r="A181" s="25"/>
      <c r="B181" s="69"/>
      <c r="C181" s="69"/>
      <c r="D181" s="71"/>
      <c r="E181" s="28"/>
      <c r="F181" s="29"/>
      <c r="G181" s="30"/>
      <c r="H181" s="30"/>
      <c r="I181" s="26"/>
      <c r="J181" s="26"/>
      <c r="K181" s="32" t="s">
        <v>41</v>
      </c>
      <c r="L181" s="33">
        <v>2000</v>
      </c>
      <c r="M181" s="33">
        <v>10000000</v>
      </c>
      <c r="O181" s="10"/>
    </row>
    <row r="182" spans="1:15" x14ac:dyDescent="0.25">
      <c r="A182" s="25"/>
      <c r="B182" s="69"/>
      <c r="C182" s="69"/>
      <c r="D182" s="71"/>
      <c r="E182" s="28"/>
      <c r="F182" s="29"/>
      <c r="G182" s="30"/>
      <c r="H182" s="30"/>
      <c r="I182" s="26"/>
      <c r="J182" s="26"/>
      <c r="K182" s="32"/>
      <c r="L182" s="36">
        <f>SUM(L179:L181)</f>
        <v>3214</v>
      </c>
      <c r="M182" s="36">
        <f>SUM(M179:M181)</f>
        <v>60700000</v>
      </c>
      <c r="O182" s="10"/>
    </row>
    <row r="183" spans="1:15" x14ac:dyDescent="0.25">
      <c r="A183" s="25"/>
      <c r="B183" s="69"/>
      <c r="C183" s="69"/>
      <c r="D183" s="71"/>
      <c r="E183" s="28" t="s">
        <v>14</v>
      </c>
      <c r="F183" s="29" t="s">
        <v>51</v>
      </c>
      <c r="G183" s="30">
        <v>30</v>
      </c>
      <c r="H183" s="30">
        <v>20</v>
      </c>
      <c r="I183" s="32">
        <f>L185</f>
        <v>4750</v>
      </c>
      <c r="J183" s="32">
        <f>M185</f>
        <v>50000000</v>
      </c>
      <c r="K183" s="32" t="s">
        <v>44</v>
      </c>
      <c r="L183" s="39">
        <v>750</v>
      </c>
      <c r="M183" s="39">
        <v>40000000</v>
      </c>
      <c r="N183" s="20">
        <f>M183/L183</f>
        <v>53333.333333333336</v>
      </c>
      <c r="O183" s="10"/>
    </row>
    <row r="184" spans="1:15" x14ac:dyDescent="0.25">
      <c r="A184" s="25"/>
      <c r="B184" s="69"/>
      <c r="C184" s="69"/>
      <c r="D184" s="71"/>
      <c r="E184" s="28"/>
      <c r="F184" s="29"/>
      <c r="G184" s="30"/>
      <c r="H184" s="30"/>
      <c r="I184" s="26"/>
      <c r="J184" s="26"/>
      <c r="K184" s="32" t="s">
        <v>41</v>
      </c>
      <c r="L184" s="33">
        <v>4000</v>
      </c>
      <c r="M184" s="33">
        <v>10000000</v>
      </c>
      <c r="N184">
        <f>M184/L184</f>
        <v>2500</v>
      </c>
      <c r="O184" s="10"/>
    </row>
    <row r="185" spans="1:15" x14ac:dyDescent="0.25">
      <c r="A185" s="25"/>
      <c r="B185" s="69"/>
      <c r="C185" s="69"/>
      <c r="D185" s="71"/>
      <c r="E185" s="28"/>
      <c r="F185" s="29"/>
      <c r="G185" s="30"/>
      <c r="H185" s="30"/>
      <c r="I185" s="26"/>
      <c r="J185" s="26"/>
      <c r="K185" s="32"/>
      <c r="L185" s="36">
        <f>SUM(L183:L184)</f>
        <v>4750</v>
      </c>
      <c r="M185" s="36">
        <f>SUM(M183:M184)</f>
        <v>50000000</v>
      </c>
      <c r="O185" s="10"/>
    </row>
    <row r="186" spans="1:15" x14ac:dyDescent="0.25">
      <c r="A186" s="25"/>
      <c r="B186" s="69"/>
      <c r="C186" s="69"/>
      <c r="D186" s="71"/>
      <c r="E186" s="28" t="s">
        <v>14</v>
      </c>
      <c r="F186" s="51" t="s">
        <v>52</v>
      </c>
      <c r="G186" s="30">
        <v>28</v>
      </c>
      <c r="H186" s="30">
        <v>20</v>
      </c>
      <c r="I186" s="32">
        <f>L188</f>
        <v>4435</v>
      </c>
      <c r="J186" s="32">
        <f>M188</f>
        <v>42520000</v>
      </c>
      <c r="K186" s="32" t="s">
        <v>44</v>
      </c>
      <c r="L186" s="39">
        <v>635</v>
      </c>
      <c r="M186" s="39">
        <f>L186*52000</f>
        <v>33020000</v>
      </c>
      <c r="N186" s="20">
        <f>I186+I227</f>
        <v>10065</v>
      </c>
      <c r="O186" s="10"/>
    </row>
    <row r="187" spans="1:15" x14ac:dyDescent="0.25">
      <c r="A187" s="25"/>
      <c r="B187" s="69"/>
      <c r="C187" s="69"/>
      <c r="D187" s="71"/>
      <c r="E187" s="28"/>
      <c r="F187" s="51"/>
      <c r="G187" s="30"/>
      <c r="H187" s="30"/>
      <c r="I187" s="26"/>
      <c r="J187" s="26"/>
      <c r="K187" s="32" t="s">
        <v>41</v>
      </c>
      <c r="L187" s="33">
        <v>3800</v>
      </c>
      <c r="M187" s="33">
        <f>L187*2500</f>
        <v>9500000</v>
      </c>
      <c r="O187" s="10"/>
    </row>
    <row r="188" spans="1:15" x14ac:dyDescent="0.25">
      <c r="A188" s="25"/>
      <c r="B188" s="69"/>
      <c r="C188" s="69"/>
      <c r="D188" s="71"/>
      <c r="E188" s="28"/>
      <c r="F188" s="51"/>
      <c r="G188" s="30"/>
      <c r="H188" s="30"/>
      <c r="I188" s="26"/>
      <c r="J188" s="26"/>
      <c r="K188" s="32"/>
      <c r="L188" s="36">
        <f>SUM(L186:L187)</f>
        <v>4435</v>
      </c>
      <c r="M188" s="36">
        <f>SUM(M186:M187)</f>
        <v>42520000</v>
      </c>
      <c r="O188" s="10"/>
    </row>
    <row r="189" spans="1:15" x14ac:dyDescent="0.25">
      <c r="A189" s="25"/>
      <c r="B189" s="69"/>
      <c r="C189" s="69"/>
      <c r="D189" s="71"/>
      <c r="E189" s="28" t="s">
        <v>14</v>
      </c>
      <c r="F189" s="51" t="s">
        <v>53</v>
      </c>
      <c r="G189" s="30">
        <v>18</v>
      </c>
      <c r="H189" s="30">
        <v>20</v>
      </c>
      <c r="I189" s="32">
        <f>L191</f>
        <v>1555</v>
      </c>
      <c r="J189" s="32">
        <f>M191</f>
        <v>42900000</v>
      </c>
      <c r="K189" s="32" t="s">
        <v>44</v>
      </c>
      <c r="L189" s="39">
        <v>785</v>
      </c>
      <c r="M189" s="39">
        <v>27500000</v>
      </c>
      <c r="N189" s="20">
        <f>I189+I231</f>
        <v>12155</v>
      </c>
      <c r="O189" s="10"/>
    </row>
    <row r="190" spans="1:15" x14ac:dyDescent="0.25">
      <c r="A190" s="25"/>
      <c r="B190" s="69"/>
      <c r="C190" s="69"/>
      <c r="D190" s="71"/>
      <c r="E190" s="28"/>
      <c r="F190" s="51"/>
      <c r="G190" s="30"/>
      <c r="H190" s="30"/>
      <c r="I190" s="26"/>
      <c r="J190" s="26"/>
      <c r="K190" s="32" t="s">
        <v>55</v>
      </c>
      <c r="L190" s="33">
        <v>770</v>
      </c>
      <c r="M190" s="33">
        <v>15400000</v>
      </c>
      <c r="O190" s="10"/>
    </row>
    <row r="191" spans="1:15" x14ac:dyDescent="0.25">
      <c r="A191" s="25"/>
      <c r="B191" s="69"/>
      <c r="C191" s="69"/>
      <c r="D191" s="71"/>
      <c r="E191" s="28"/>
      <c r="F191" s="51"/>
      <c r="G191" s="30"/>
      <c r="H191" s="30"/>
      <c r="I191" s="26"/>
      <c r="J191" s="26"/>
      <c r="K191" s="32"/>
      <c r="L191" s="36">
        <f>SUM(L189:L190)</f>
        <v>1555</v>
      </c>
      <c r="M191" s="36">
        <f>SUM(M189:M190)</f>
        <v>42900000</v>
      </c>
      <c r="O191" s="10"/>
    </row>
    <row r="192" spans="1:15" x14ac:dyDescent="0.25">
      <c r="A192" s="25"/>
      <c r="B192" s="69"/>
      <c r="C192" s="69"/>
      <c r="D192" s="71"/>
      <c r="E192" s="28" t="s">
        <v>14</v>
      </c>
      <c r="F192" s="51" t="s">
        <v>56</v>
      </c>
      <c r="G192" s="30">
        <v>20</v>
      </c>
      <c r="H192" s="30">
        <v>20</v>
      </c>
      <c r="I192" s="32">
        <f>L193</f>
        <v>5733.3</v>
      </c>
      <c r="J192" s="32">
        <f>M193</f>
        <v>25000000</v>
      </c>
      <c r="K192" s="32" t="s">
        <v>44</v>
      </c>
      <c r="L192" s="39">
        <v>5733.3</v>
      </c>
      <c r="M192" s="39">
        <v>25000000</v>
      </c>
      <c r="N192" s="20">
        <f>I192+I234</f>
        <v>15552</v>
      </c>
      <c r="O192" s="10"/>
    </row>
    <row r="193" spans="1:16" x14ac:dyDescent="0.25">
      <c r="A193" s="25"/>
      <c r="B193" s="69"/>
      <c r="C193" s="69"/>
      <c r="D193" s="71"/>
      <c r="E193" s="28"/>
      <c r="F193" s="51"/>
      <c r="G193" s="30"/>
      <c r="H193" s="30"/>
      <c r="I193" s="26"/>
      <c r="J193" s="26"/>
      <c r="K193" s="32"/>
      <c r="L193" s="36">
        <f>SUM(L192:L192)</f>
        <v>5733.3</v>
      </c>
      <c r="M193" s="36">
        <f>SUM(M192:M192)</f>
        <v>25000000</v>
      </c>
      <c r="O193" s="10"/>
    </row>
    <row r="194" spans="1:16" x14ac:dyDescent="0.25">
      <c r="A194" s="25"/>
      <c r="B194" s="69"/>
      <c r="C194" s="69"/>
      <c r="D194" s="71"/>
      <c r="E194" s="28" t="s">
        <v>14</v>
      </c>
      <c r="F194" s="51" t="s">
        <v>62</v>
      </c>
      <c r="G194" s="30">
        <v>40</v>
      </c>
      <c r="H194" s="30">
        <v>20</v>
      </c>
      <c r="I194" s="32">
        <f>L195</f>
        <v>8066</v>
      </c>
      <c r="J194" s="32">
        <f>M195</f>
        <v>36300000</v>
      </c>
      <c r="K194" s="32" t="s">
        <v>44</v>
      </c>
      <c r="L194" s="39">
        <v>8066</v>
      </c>
      <c r="M194" s="39">
        <v>36300000</v>
      </c>
      <c r="N194" s="20">
        <f>I194+I237</f>
        <v>14010</v>
      </c>
      <c r="O194" s="10"/>
    </row>
    <row r="195" spans="1:16" x14ac:dyDescent="0.25">
      <c r="A195" s="25"/>
      <c r="B195" s="69"/>
      <c r="C195" s="69"/>
      <c r="D195" s="71"/>
      <c r="E195" s="28"/>
      <c r="F195" s="51"/>
      <c r="G195" s="30"/>
      <c r="H195" s="30"/>
      <c r="I195" s="26"/>
      <c r="J195" s="26"/>
      <c r="K195" s="32"/>
      <c r="L195" s="36">
        <f>SUM(L194:L194)</f>
        <v>8066</v>
      </c>
      <c r="M195" s="36">
        <f>SUM(M194:M194)</f>
        <v>36300000</v>
      </c>
      <c r="O195" s="10"/>
    </row>
    <row r="196" spans="1:16" x14ac:dyDescent="0.25">
      <c r="A196" s="25"/>
      <c r="B196" s="69"/>
      <c r="C196" s="69"/>
      <c r="D196" s="71"/>
      <c r="E196" s="28" t="s">
        <v>14</v>
      </c>
      <c r="F196" s="51" t="s">
        <v>63</v>
      </c>
      <c r="G196" s="30">
        <v>45</v>
      </c>
      <c r="H196" s="30">
        <v>20</v>
      </c>
      <c r="I196" s="32">
        <f>L197</f>
        <v>8139.55</v>
      </c>
      <c r="J196" s="32">
        <f>M197</f>
        <v>72500000</v>
      </c>
      <c r="K196" s="32" t="s">
        <v>44</v>
      </c>
      <c r="L196" s="39">
        <v>8139.55</v>
      </c>
      <c r="M196" s="39">
        <v>72500000</v>
      </c>
      <c r="N196" s="20">
        <f>I242+I196</f>
        <v>19317.05</v>
      </c>
      <c r="O196" s="10"/>
    </row>
    <row r="197" spans="1:16" x14ac:dyDescent="0.25">
      <c r="A197" s="25"/>
      <c r="B197" s="69"/>
      <c r="C197" s="69"/>
      <c r="D197" s="71"/>
      <c r="E197" s="28"/>
      <c r="F197" s="51"/>
      <c r="G197" s="30"/>
      <c r="H197" s="30"/>
      <c r="I197" s="26"/>
      <c r="J197" s="26"/>
      <c r="K197" s="32"/>
      <c r="L197" s="36">
        <f>SUM(L196:L196)</f>
        <v>8139.55</v>
      </c>
      <c r="M197" s="36">
        <f>SUM(M196:M196)</f>
        <v>72500000</v>
      </c>
      <c r="O197" s="10"/>
    </row>
    <row r="198" spans="1:16" x14ac:dyDescent="0.25">
      <c r="A198" s="25"/>
      <c r="B198" s="69"/>
      <c r="C198" s="69"/>
      <c r="D198" s="71"/>
      <c r="E198" s="28" t="s">
        <v>14</v>
      </c>
      <c r="F198" s="51" t="s">
        <v>66</v>
      </c>
      <c r="G198" s="30">
        <v>52</v>
      </c>
      <c r="H198" s="30">
        <v>20</v>
      </c>
      <c r="I198" s="32">
        <f>L200</f>
        <v>13250</v>
      </c>
      <c r="J198" s="32">
        <f>M200</f>
        <v>72500000</v>
      </c>
      <c r="K198" s="32" t="s">
        <v>44</v>
      </c>
      <c r="L198" s="39">
        <v>1050</v>
      </c>
      <c r="M198" s="39">
        <v>42000000</v>
      </c>
      <c r="N198" s="20">
        <f>I198+I246</f>
        <v>33609</v>
      </c>
      <c r="O198" s="10"/>
    </row>
    <row r="199" spans="1:16" x14ac:dyDescent="0.25">
      <c r="A199" s="25"/>
      <c r="B199" s="69"/>
      <c r="C199" s="69"/>
      <c r="D199" s="71"/>
      <c r="E199" s="28"/>
      <c r="F199" s="29"/>
      <c r="G199" s="30"/>
      <c r="H199" s="30"/>
      <c r="I199" s="32"/>
      <c r="J199" s="32"/>
      <c r="K199" s="32" t="s">
        <v>41</v>
      </c>
      <c r="L199" s="39">
        <v>12200</v>
      </c>
      <c r="M199" s="39">
        <v>30500000</v>
      </c>
      <c r="O199" s="10"/>
    </row>
    <row r="200" spans="1:16" x14ac:dyDescent="0.25">
      <c r="A200" s="25"/>
      <c r="B200" s="69"/>
      <c r="C200" s="69"/>
      <c r="D200" s="71"/>
      <c r="E200" s="28"/>
      <c r="F200" s="29"/>
      <c r="G200" s="30"/>
      <c r="H200" s="30"/>
      <c r="I200" s="26"/>
      <c r="J200" s="26"/>
      <c r="K200" s="32"/>
      <c r="L200" s="36">
        <f>SUM(L198:L199)</f>
        <v>13250</v>
      </c>
      <c r="M200" s="36">
        <f>SUM(M198:M199)</f>
        <v>72500000</v>
      </c>
      <c r="O200" s="10"/>
    </row>
    <row r="201" spans="1:16" x14ac:dyDescent="0.25">
      <c r="A201" s="27" t="s">
        <v>34</v>
      </c>
      <c r="B201" s="69">
        <v>712</v>
      </c>
      <c r="C201" s="69">
        <v>713</v>
      </c>
      <c r="D201" s="71" t="s">
        <v>61</v>
      </c>
      <c r="E201" s="28" t="s">
        <v>14</v>
      </c>
      <c r="F201" s="63" t="s">
        <v>17</v>
      </c>
      <c r="G201" s="30">
        <v>45</v>
      </c>
      <c r="H201" s="30">
        <v>20</v>
      </c>
      <c r="I201" s="32">
        <f>L204</f>
        <v>4395</v>
      </c>
      <c r="J201" s="32">
        <f>M204</f>
        <v>26727200</v>
      </c>
      <c r="K201" s="32" t="s">
        <v>41</v>
      </c>
      <c r="L201" s="33">
        <v>2400</v>
      </c>
      <c r="M201" s="33">
        <v>6000000</v>
      </c>
      <c r="O201" s="21"/>
      <c r="P201" s="21"/>
    </row>
    <row r="202" spans="1:16" x14ac:dyDescent="0.25">
      <c r="A202" s="27"/>
      <c r="B202" s="69"/>
      <c r="C202" s="69"/>
      <c r="D202" s="71"/>
      <c r="E202" s="28"/>
      <c r="F202" s="63"/>
      <c r="G202" s="30"/>
      <c r="H202" s="30"/>
      <c r="I202" s="32"/>
      <c r="J202" s="32"/>
      <c r="K202" s="32" t="s">
        <v>31</v>
      </c>
      <c r="L202" s="33">
        <v>310</v>
      </c>
      <c r="M202" s="33">
        <v>12300200</v>
      </c>
    </row>
    <row r="203" spans="1:16" x14ac:dyDescent="0.25">
      <c r="A203" s="27"/>
      <c r="B203" s="69"/>
      <c r="C203" s="69"/>
      <c r="D203" s="71"/>
      <c r="E203" s="28"/>
      <c r="F203" s="63"/>
      <c r="G203" s="30"/>
      <c r="H203" s="30"/>
      <c r="I203" s="32"/>
      <c r="J203" s="32"/>
      <c r="K203" s="32" t="s">
        <v>37</v>
      </c>
      <c r="L203" s="33">
        <v>1685</v>
      </c>
      <c r="M203" s="33">
        <v>8427000</v>
      </c>
    </row>
    <row r="204" spans="1:16" x14ac:dyDescent="0.25">
      <c r="A204" s="27"/>
      <c r="B204" s="69"/>
      <c r="C204" s="69"/>
      <c r="D204" s="71"/>
      <c r="E204" s="28"/>
      <c r="F204" s="63"/>
      <c r="G204" s="30"/>
      <c r="H204" s="30"/>
      <c r="I204" s="32"/>
      <c r="J204" s="32"/>
      <c r="K204" s="32"/>
      <c r="L204" s="36">
        <f>SUM(L201:L203)</f>
        <v>4395</v>
      </c>
      <c r="M204" s="36">
        <f>SUM(M201:M203)</f>
        <v>26727200</v>
      </c>
    </row>
    <row r="205" spans="1:16" x14ac:dyDescent="0.25">
      <c r="A205" s="27"/>
      <c r="B205" s="69"/>
      <c r="C205" s="69"/>
      <c r="D205" s="71"/>
      <c r="E205" s="28" t="s">
        <v>14</v>
      </c>
      <c r="F205" s="63" t="s">
        <v>22</v>
      </c>
      <c r="G205" s="30">
        <v>20</v>
      </c>
      <c r="H205" s="30">
        <v>20</v>
      </c>
      <c r="I205" s="32">
        <f>L209</f>
        <v>4048</v>
      </c>
      <c r="J205" s="32">
        <f>M209</f>
        <v>25854000</v>
      </c>
      <c r="K205" s="32" t="s">
        <v>41</v>
      </c>
      <c r="L205" s="33">
        <v>3280</v>
      </c>
      <c r="M205" s="33">
        <v>8200000</v>
      </c>
    </row>
    <row r="206" spans="1:16" x14ac:dyDescent="0.25">
      <c r="A206" s="27"/>
      <c r="B206" s="69"/>
      <c r="C206" s="69"/>
      <c r="D206" s="71"/>
      <c r="E206" s="28"/>
      <c r="F206" s="29"/>
      <c r="G206" s="30"/>
      <c r="H206" s="30"/>
      <c r="I206" s="32"/>
      <c r="J206" s="32"/>
      <c r="K206" s="32" t="s">
        <v>31</v>
      </c>
      <c r="L206" s="33">
        <v>140</v>
      </c>
      <c r="M206" s="33">
        <v>6300000</v>
      </c>
    </row>
    <row r="207" spans="1:16" x14ac:dyDescent="0.25">
      <c r="A207" s="27"/>
      <c r="B207" s="69"/>
      <c r="C207" s="69"/>
      <c r="D207" s="71"/>
      <c r="E207" s="28"/>
      <c r="F207" s="29"/>
      <c r="G207" s="30"/>
      <c r="H207" s="30"/>
      <c r="I207" s="32"/>
      <c r="J207" s="32"/>
      <c r="K207" s="32" t="s">
        <v>37</v>
      </c>
      <c r="L207" s="33">
        <v>484</v>
      </c>
      <c r="M207" s="33">
        <v>6300000</v>
      </c>
    </row>
    <row r="208" spans="1:16" x14ac:dyDescent="0.25">
      <c r="A208" s="27"/>
      <c r="B208" s="69"/>
      <c r="C208" s="69"/>
      <c r="D208" s="71"/>
      <c r="E208" s="28"/>
      <c r="F208" s="29"/>
      <c r="G208" s="30"/>
      <c r="H208" s="30"/>
      <c r="I208" s="32"/>
      <c r="J208" s="32"/>
      <c r="K208" s="32" t="s">
        <v>42</v>
      </c>
      <c r="L208" s="33">
        <v>144</v>
      </c>
      <c r="M208" s="33">
        <v>5054000</v>
      </c>
    </row>
    <row r="209" spans="1:14" x14ac:dyDescent="0.25">
      <c r="A209" s="27"/>
      <c r="B209" s="69"/>
      <c r="C209" s="69"/>
      <c r="D209" s="71"/>
      <c r="E209" s="28"/>
      <c r="F209" s="29"/>
      <c r="G209" s="30"/>
      <c r="H209" s="30"/>
      <c r="I209" s="32"/>
      <c r="J209" s="32"/>
      <c r="K209" s="32"/>
      <c r="L209" s="36">
        <f>SUM(L205:L208)</f>
        <v>4048</v>
      </c>
      <c r="M209" s="36">
        <f>SUM(M205:M208)</f>
        <v>25854000</v>
      </c>
    </row>
    <row r="210" spans="1:14" x14ac:dyDescent="0.25">
      <c r="A210" s="27"/>
      <c r="B210" s="69"/>
      <c r="C210" s="69"/>
      <c r="D210" s="71"/>
      <c r="E210" s="28" t="s">
        <v>14</v>
      </c>
      <c r="F210" s="29" t="s">
        <v>40</v>
      </c>
      <c r="G210" s="30">
        <v>45</v>
      </c>
      <c r="H210" s="30">
        <v>20</v>
      </c>
      <c r="I210" s="32">
        <f>L214</f>
        <v>5422</v>
      </c>
      <c r="J210" s="32">
        <f>M214</f>
        <v>47272000</v>
      </c>
      <c r="K210" s="32" t="s">
        <v>41</v>
      </c>
      <c r="L210" s="33">
        <v>4000</v>
      </c>
      <c r="M210" s="33">
        <v>10000000</v>
      </c>
    </row>
    <row r="211" spans="1:14" x14ac:dyDescent="0.25">
      <c r="A211" s="27"/>
      <c r="B211" s="69"/>
      <c r="C211" s="69"/>
      <c r="D211" s="71"/>
      <c r="E211" s="28"/>
      <c r="F211" s="29"/>
      <c r="G211" s="30"/>
      <c r="H211" s="30"/>
      <c r="I211" s="32"/>
      <c r="J211" s="32"/>
      <c r="K211" s="32" t="s">
        <v>31</v>
      </c>
      <c r="L211" s="33">
        <v>259</v>
      </c>
      <c r="M211" s="33">
        <v>11172000</v>
      </c>
    </row>
    <row r="212" spans="1:14" x14ac:dyDescent="0.25">
      <c r="A212" s="27"/>
      <c r="B212" s="69"/>
      <c r="C212" s="69"/>
      <c r="D212" s="71"/>
      <c r="E212" s="28"/>
      <c r="F212" s="29"/>
      <c r="G212" s="30"/>
      <c r="H212" s="30"/>
      <c r="I212" s="32"/>
      <c r="J212" s="32"/>
      <c r="K212" s="32" t="s">
        <v>37</v>
      </c>
      <c r="L212" s="33">
        <v>1000</v>
      </c>
      <c r="M212" s="33">
        <v>13000000</v>
      </c>
    </row>
    <row r="213" spans="1:14" x14ac:dyDescent="0.25">
      <c r="A213" s="27"/>
      <c r="B213" s="69"/>
      <c r="C213" s="69"/>
      <c r="D213" s="71"/>
      <c r="E213" s="28"/>
      <c r="F213" s="29"/>
      <c r="G213" s="30"/>
      <c r="H213" s="30"/>
      <c r="I213" s="32"/>
      <c r="J213" s="32"/>
      <c r="K213" s="32" t="s">
        <v>42</v>
      </c>
      <c r="L213" s="33">
        <v>163</v>
      </c>
      <c r="M213" s="33">
        <v>13100000</v>
      </c>
    </row>
    <row r="214" spans="1:14" x14ac:dyDescent="0.25">
      <c r="A214" s="27"/>
      <c r="B214" s="69"/>
      <c r="C214" s="69"/>
      <c r="D214" s="71"/>
      <c r="E214" s="28"/>
      <c r="F214" s="29"/>
      <c r="G214" s="30"/>
      <c r="H214" s="30"/>
      <c r="I214" s="32"/>
      <c r="J214" s="32"/>
      <c r="K214" s="32"/>
      <c r="L214" s="36">
        <f>SUM(L210:L213)</f>
        <v>5422</v>
      </c>
      <c r="M214" s="36">
        <f>SUM(M210:M213)</f>
        <v>47272000</v>
      </c>
    </row>
    <row r="215" spans="1:14" x14ac:dyDescent="0.25">
      <c r="A215" s="27"/>
      <c r="B215" s="69"/>
      <c r="C215" s="69"/>
      <c r="D215" s="71"/>
      <c r="E215" s="28" t="s">
        <v>14</v>
      </c>
      <c r="F215" s="63" t="s">
        <v>48</v>
      </c>
      <c r="G215" s="30">
        <v>30</v>
      </c>
      <c r="H215" s="30">
        <v>20</v>
      </c>
      <c r="I215" s="32">
        <f>L218</f>
        <v>6724</v>
      </c>
      <c r="J215" s="32">
        <f>M218</f>
        <v>41000000</v>
      </c>
      <c r="K215" s="32" t="s">
        <v>41</v>
      </c>
      <c r="L215" s="33">
        <v>6000</v>
      </c>
      <c r="M215" s="33">
        <v>15000000</v>
      </c>
    </row>
    <row r="216" spans="1:14" x14ac:dyDescent="0.25">
      <c r="A216" s="27"/>
      <c r="B216" s="69"/>
      <c r="C216" s="69"/>
      <c r="D216" s="71"/>
      <c r="E216" s="28"/>
      <c r="F216" s="29"/>
      <c r="G216" s="30"/>
      <c r="H216" s="30"/>
      <c r="I216" s="32"/>
      <c r="J216" s="32"/>
      <c r="K216" s="32" t="s">
        <v>31</v>
      </c>
      <c r="L216" s="33">
        <v>300</v>
      </c>
      <c r="M216" s="33">
        <v>12000000</v>
      </c>
    </row>
    <row r="217" spans="1:14" x14ac:dyDescent="0.25">
      <c r="A217" s="27"/>
      <c r="B217" s="69"/>
      <c r="C217" s="69"/>
      <c r="D217" s="71"/>
      <c r="E217" s="28"/>
      <c r="F217" s="29"/>
      <c r="G217" s="30"/>
      <c r="H217" s="30"/>
      <c r="I217" s="32"/>
      <c r="J217" s="32"/>
      <c r="K217" s="32" t="s">
        <v>42</v>
      </c>
      <c r="L217" s="33">
        <v>424</v>
      </c>
      <c r="M217" s="33">
        <v>14000000</v>
      </c>
    </row>
    <row r="218" spans="1:14" x14ac:dyDescent="0.25">
      <c r="A218" s="27"/>
      <c r="B218" s="69"/>
      <c r="C218" s="69"/>
      <c r="D218" s="71"/>
      <c r="E218" s="28"/>
      <c r="F218" s="29"/>
      <c r="G218" s="30"/>
      <c r="H218" s="30"/>
      <c r="I218" s="32"/>
      <c r="J218" s="32"/>
      <c r="K218" s="32"/>
      <c r="L218" s="36">
        <f>SUM(L215:L217)</f>
        <v>6724</v>
      </c>
      <c r="M218" s="36">
        <f>SUM(M215:M217)</f>
        <v>41000000</v>
      </c>
    </row>
    <row r="219" spans="1:14" x14ac:dyDescent="0.25">
      <c r="A219" s="27"/>
      <c r="B219" s="69"/>
      <c r="C219" s="69"/>
      <c r="D219" s="71"/>
      <c r="E219" s="28" t="s">
        <v>14</v>
      </c>
      <c r="F219" s="29" t="s">
        <v>49</v>
      </c>
      <c r="G219" s="30">
        <v>41</v>
      </c>
      <c r="H219" s="30">
        <v>20</v>
      </c>
      <c r="I219" s="32">
        <f>L222</f>
        <v>4847.7</v>
      </c>
      <c r="J219" s="32">
        <f>M222</f>
        <v>42800000</v>
      </c>
      <c r="K219" s="32" t="s">
        <v>41</v>
      </c>
      <c r="L219" s="33">
        <v>4080</v>
      </c>
      <c r="M219" s="33">
        <v>10200000</v>
      </c>
    </row>
    <row r="220" spans="1:14" x14ac:dyDescent="0.25">
      <c r="A220" s="27"/>
      <c r="B220" s="69"/>
      <c r="C220" s="69"/>
      <c r="D220" s="71"/>
      <c r="E220" s="28"/>
      <c r="F220" s="29"/>
      <c r="G220" s="30"/>
      <c r="H220" s="30"/>
      <c r="I220" s="32"/>
      <c r="J220" s="32"/>
      <c r="K220" s="32" t="s">
        <v>31</v>
      </c>
      <c r="L220" s="33">
        <v>406</v>
      </c>
      <c r="M220" s="33">
        <v>20300000</v>
      </c>
    </row>
    <row r="221" spans="1:14" x14ac:dyDescent="0.25">
      <c r="A221" s="27"/>
      <c r="B221" s="69"/>
      <c r="C221" s="69"/>
      <c r="D221" s="71"/>
      <c r="E221" s="28"/>
      <c r="F221" s="29"/>
      <c r="G221" s="30"/>
      <c r="H221" s="30"/>
      <c r="I221" s="32"/>
      <c r="J221" s="32"/>
      <c r="K221" s="32" t="s">
        <v>42</v>
      </c>
      <c r="L221" s="33">
        <v>361.7</v>
      </c>
      <c r="M221" s="33">
        <v>12300000</v>
      </c>
    </row>
    <row r="222" spans="1:14" x14ac:dyDescent="0.25">
      <c r="A222" s="27"/>
      <c r="B222" s="69"/>
      <c r="C222" s="69"/>
      <c r="D222" s="71"/>
      <c r="E222" s="28"/>
      <c r="F222" s="29"/>
      <c r="G222" s="30"/>
      <c r="H222" s="30"/>
      <c r="I222" s="32"/>
      <c r="J222" s="32"/>
      <c r="K222" s="32"/>
      <c r="L222" s="36">
        <f>SUM(L219:L221)</f>
        <v>4847.7</v>
      </c>
      <c r="M222" s="36">
        <f>SUM(M219:M221)</f>
        <v>42800000</v>
      </c>
    </row>
    <row r="223" spans="1:14" x14ac:dyDescent="0.25">
      <c r="A223" s="27"/>
      <c r="B223" s="69"/>
      <c r="C223" s="69"/>
      <c r="D223" s="71"/>
      <c r="E223" s="28" t="s">
        <v>14</v>
      </c>
      <c r="F223" s="29" t="s">
        <v>51</v>
      </c>
      <c r="G223" s="30">
        <v>80</v>
      </c>
      <c r="H223" s="30">
        <v>20</v>
      </c>
      <c r="I223" s="32">
        <f>L226</f>
        <v>8875</v>
      </c>
      <c r="J223" s="32">
        <f>M226</f>
        <v>55000000</v>
      </c>
      <c r="K223" s="32" t="s">
        <v>46</v>
      </c>
      <c r="L223" s="33">
        <v>500</v>
      </c>
      <c r="M223" s="33">
        <v>20000000</v>
      </c>
      <c r="N223">
        <f>M223/L223</f>
        <v>40000</v>
      </c>
    </row>
    <row r="224" spans="1:14" x14ac:dyDescent="0.25">
      <c r="A224" s="27"/>
      <c r="B224" s="69"/>
      <c r="C224" s="69"/>
      <c r="D224" s="71"/>
      <c r="E224" s="28"/>
      <c r="F224" s="29"/>
      <c r="G224" s="30"/>
      <c r="H224" s="30"/>
      <c r="I224" s="32"/>
      <c r="J224" s="32"/>
      <c r="K224" s="32" t="s">
        <v>31</v>
      </c>
      <c r="L224" s="33">
        <v>375</v>
      </c>
      <c r="M224" s="33">
        <v>15000000</v>
      </c>
      <c r="N224">
        <f t="shared" ref="N224:N225" si="1">M224/L224</f>
        <v>40000</v>
      </c>
    </row>
    <row r="225" spans="1:14" x14ac:dyDescent="0.25">
      <c r="A225" s="27"/>
      <c r="B225" s="69"/>
      <c r="C225" s="69"/>
      <c r="D225" s="71"/>
      <c r="E225" s="28"/>
      <c r="F225" s="29"/>
      <c r="G225" s="30"/>
      <c r="H225" s="30"/>
      <c r="I225" s="32"/>
      <c r="J225" s="32"/>
      <c r="K225" s="32" t="s">
        <v>41</v>
      </c>
      <c r="L225" s="33">
        <v>8000</v>
      </c>
      <c r="M225" s="33">
        <v>20000000</v>
      </c>
      <c r="N225">
        <f t="shared" si="1"/>
        <v>2500</v>
      </c>
    </row>
    <row r="226" spans="1:14" x14ac:dyDescent="0.25">
      <c r="A226" s="27"/>
      <c r="B226" s="69"/>
      <c r="C226" s="69"/>
      <c r="D226" s="71"/>
      <c r="E226" s="28"/>
      <c r="F226" s="29"/>
      <c r="G226" s="30"/>
      <c r="H226" s="30"/>
      <c r="I226" s="32"/>
      <c r="J226" s="32"/>
      <c r="K226" s="32"/>
      <c r="L226" s="36">
        <f>SUM(L223:L225)</f>
        <v>8875</v>
      </c>
      <c r="M226" s="36">
        <f>SUM(M223:M225)</f>
        <v>55000000</v>
      </c>
    </row>
    <row r="227" spans="1:14" x14ac:dyDescent="0.25">
      <c r="A227" s="27"/>
      <c r="B227" s="69"/>
      <c r="C227" s="69"/>
      <c r="D227" s="71"/>
      <c r="E227" s="28" t="s">
        <v>14</v>
      </c>
      <c r="F227" s="51" t="s">
        <v>52</v>
      </c>
      <c r="G227" s="30">
        <v>50</v>
      </c>
      <c r="H227" s="30">
        <v>20</v>
      </c>
      <c r="I227" s="32">
        <f>L230</f>
        <v>5630</v>
      </c>
      <c r="J227" s="32">
        <f>M230</f>
        <v>37700000</v>
      </c>
      <c r="K227" s="32" t="s">
        <v>46</v>
      </c>
      <c r="L227" s="33">
        <v>350</v>
      </c>
      <c r="M227" s="33">
        <f>L227*40000</f>
        <v>14000000</v>
      </c>
    </row>
    <row r="228" spans="1:14" x14ac:dyDescent="0.25">
      <c r="A228" s="27"/>
      <c r="B228" s="69"/>
      <c r="C228" s="69"/>
      <c r="D228" s="71"/>
      <c r="E228" s="28"/>
      <c r="F228" s="51"/>
      <c r="G228" s="30"/>
      <c r="H228" s="30"/>
      <c r="I228" s="32"/>
      <c r="J228" s="32"/>
      <c r="K228" s="32" t="s">
        <v>31</v>
      </c>
      <c r="L228" s="33">
        <v>280</v>
      </c>
      <c r="M228" s="33">
        <f>L228*40000</f>
        <v>11200000</v>
      </c>
    </row>
    <row r="229" spans="1:14" x14ac:dyDescent="0.25">
      <c r="A229" s="27"/>
      <c r="B229" s="69"/>
      <c r="C229" s="69"/>
      <c r="D229" s="71"/>
      <c r="E229" s="28"/>
      <c r="F229" s="51"/>
      <c r="G229" s="30"/>
      <c r="H229" s="30"/>
      <c r="I229" s="32"/>
      <c r="J229" s="32"/>
      <c r="K229" s="32" t="s">
        <v>41</v>
      </c>
      <c r="L229" s="33">
        <v>5000</v>
      </c>
      <c r="M229" s="33">
        <f>L229*2500</f>
        <v>12500000</v>
      </c>
    </row>
    <row r="230" spans="1:14" x14ac:dyDescent="0.25">
      <c r="A230" s="27"/>
      <c r="B230" s="69"/>
      <c r="C230" s="69"/>
      <c r="D230" s="71"/>
      <c r="E230" s="28"/>
      <c r="F230" s="51"/>
      <c r="G230" s="30"/>
      <c r="H230" s="30"/>
      <c r="I230" s="32"/>
      <c r="J230" s="32"/>
      <c r="K230" s="32"/>
      <c r="L230" s="36">
        <f>SUM(L227:L229)</f>
        <v>5630</v>
      </c>
      <c r="M230" s="36">
        <f>SUM(M227:M229)</f>
        <v>37700000</v>
      </c>
    </row>
    <row r="231" spans="1:14" x14ac:dyDescent="0.25">
      <c r="A231" s="27"/>
      <c r="B231" s="69"/>
      <c r="C231" s="69"/>
      <c r="D231" s="71"/>
      <c r="E231" s="28" t="s">
        <v>14</v>
      </c>
      <c r="F231" s="51" t="s">
        <v>53</v>
      </c>
      <c r="G231" s="30">
        <v>55</v>
      </c>
      <c r="H231" s="30">
        <v>20</v>
      </c>
      <c r="I231" s="32">
        <f>L233</f>
        <v>10600</v>
      </c>
      <c r="J231" s="32">
        <f>M233</f>
        <v>40000000</v>
      </c>
      <c r="K231" s="32" t="s">
        <v>31</v>
      </c>
      <c r="L231" s="33">
        <v>600</v>
      </c>
      <c r="M231" s="33">
        <v>15000000</v>
      </c>
    </row>
    <row r="232" spans="1:14" x14ac:dyDescent="0.25">
      <c r="A232" s="27"/>
      <c r="B232" s="69"/>
      <c r="C232" s="69"/>
      <c r="D232" s="71"/>
      <c r="E232" s="28"/>
      <c r="F232" s="51"/>
      <c r="G232" s="30"/>
      <c r="H232" s="30"/>
      <c r="I232" s="32"/>
      <c r="J232" s="32"/>
      <c r="K232" s="32" t="s">
        <v>41</v>
      </c>
      <c r="L232" s="33">
        <v>10000</v>
      </c>
      <c r="M232" s="33">
        <v>25000000</v>
      </c>
    </row>
    <row r="233" spans="1:14" x14ac:dyDescent="0.25">
      <c r="A233" s="27"/>
      <c r="B233" s="69"/>
      <c r="C233" s="69"/>
      <c r="D233" s="71"/>
      <c r="E233" s="28"/>
      <c r="F233" s="51"/>
      <c r="G233" s="30"/>
      <c r="H233" s="30"/>
      <c r="I233" s="32"/>
      <c r="J233" s="32"/>
      <c r="K233" s="32"/>
      <c r="L233" s="36">
        <f>SUM(L231:L232)</f>
        <v>10600</v>
      </c>
      <c r="M233" s="36">
        <f>SUM(M231:M232)</f>
        <v>40000000</v>
      </c>
    </row>
    <row r="234" spans="1:14" x14ac:dyDescent="0.25">
      <c r="A234" s="27"/>
      <c r="B234" s="69"/>
      <c r="C234" s="69"/>
      <c r="D234" s="71"/>
      <c r="E234" s="28" t="s">
        <v>14</v>
      </c>
      <c r="F234" s="51" t="s">
        <v>56</v>
      </c>
      <c r="G234" s="30">
        <v>70</v>
      </c>
      <c r="H234" s="30">
        <v>20</v>
      </c>
      <c r="I234" s="32">
        <f>L236</f>
        <v>9818.7000000000007</v>
      </c>
      <c r="J234" s="32">
        <f>M236</f>
        <v>31000000</v>
      </c>
      <c r="K234" s="32" t="s">
        <v>57</v>
      </c>
      <c r="L234" s="33">
        <v>485.7</v>
      </c>
      <c r="M234" s="33">
        <v>17000000</v>
      </c>
    </row>
    <row r="235" spans="1:14" x14ac:dyDescent="0.25">
      <c r="A235" s="27"/>
      <c r="B235" s="69"/>
      <c r="C235" s="69"/>
      <c r="D235" s="71"/>
      <c r="E235" s="28"/>
      <c r="F235" s="51"/>
      <c r="G235" s="30"/>
      <c r="H235" s="30"/>
      <c r="I235" s="32"/>
      <c r="J235" s="32"/>
      <c r="K235" s="32" t="s">
        <v>41</v>
      </c>
      <c r="L235" s="33">
        <v>9333</v>
      </c>
      <c r="M235" s="33">
        <v>14000000</v>
      </c>
    </row>
    <row r="236" spans="1:14" x14ac:dyDescent="0.25">
      <c r="A236" s="27"/>
      <c r="B236" s="69"/>
      <c r="C236" s="69"/>
      <c r="D236" s="71"/>
      <c r="E236" s="28"/>
      <c r="F236" s="51"/>
      <c r="G236" s="30"/>
      <c r="H236" s="30"/>
      <c r="I236" s="32"/>
      <c r="J236" s="32"/>
      <c r="K236" s="32"/>
      <c r="L236" s="36">
        <f>SUM(L234:L235)</f>
        <v>9818.7000000000007</v>
      </c>
      <c r="M236" s="36">
        <f>SUM(M234:M235)</f>
        <v>31000000</v>
      </c>
    </row>
    <row r="237" spans="1:14" x14ac:dyDescent="0.25">
      <c r="A237" s="27"/>
      <c r="B237" s="69"/>
      <c r="C237" s="69"/>
      <c r="D237" s="71"/>
      <c r="E237" s="28" t="s">
        <v>14</v>
      </c>
      <c r="F237" s="51" t="s">
        <v>62</v>
      </c>
      <c r="G237" s="30">
        <v>72</v>
      </c>
      <c r="H237" s="30">
        <v>20</v>
      </c>
      <c r="I237" s="32">
        <f>L241</f>
        <v>5944</v>
      </c>
      <c r="J237" s="32">
        <f>M241</f>
        <v>31000000</v>
      </c>
      <c r="K237" s="32" t="s">
        <v>57</v>
      </c>
      <c r="L237" s="33">
        <v>316</v>
      </c>
      <c r="M237" s="33">
        <v>12000000</v>
      </c>
    </row>
    <row r="238" spans="1:14" x14ac:dyDescent="0.25">
      <c r="A238" s="27"/>
      <c r="B238" s="69"/>
      <c r="C238" s="69"/>
      <c r="D238" s="71"/>
      <c r="E238" s="28"/>
      <c r="F238" s="51"/>
      <c r="G238" s="30"/>
      <c r="H238" s="30"/>
      <c r="I238" s="32"/>
      <c r="J238" s="32"/>
      <c r="K238" s="32" t="s">
        <v>41</v>
      </c>
      <c r="L238" s="33">
        <v>1500</v>
      </c>
      <c r="M238" s="33">
        <v>6000000</v>
      </c>
    </row>
    <row r="239" spans="1:14" x14ac:dyDescent="0.25">
      <c r="A239" s="27"/>
      <c r="B239" s="69"/>
      <c r="C239" s="69"/>
      <c r="D239" s="71"/>
      <c r="E239" s="28"/>
      <c r="F239" s="51"/>
      <c r="G239" s="30"/>
      <c r="H239" s="30"/>
      <c r="I239" s="32"/>
      <c r="J239" s="32"/>
      <c r="K239" s="32" t="s">
        <v>28</v>
      </c>
      <c r="L239" s="33">
        <v>4000</v>
      </c>
      <c r="M239" s="33">
        <v>6000000</v>
      </c>
    </row>
    <row r="240" spans="1:14" x14ac:dyDescent="0.25">
      <c r="A240" s="27"/>
      <c r="B240" s="69"/>
      <c r="C240" s="69"/>
      <c r="D240" s="71"/>
      <c r="E240" s="28"/>
      <c r="F240" s="51"/>
      <c r="G240" s="30"/>
      <c r="H240" s="30"/>
      <c r="I240" s="32"/>
      <c r="J240" s="32"/>
      <c r="K240" s="32" t="s">
        <v>31</v>
      </c>
      <c r="L240" s="33">
        <v>128</v>
      </c>
      <c r="M240" s="33">
        <v>7000000</v>
      </c>
    </row>
    <row r="241" spans="1:15" x14ac:dyDescent="0.25">
      <c r="A241" s="27"/>
      <c r="B241" s="69"/>
      <c r="C241" s="69"/>
      <c r="D241" s="71"/>
      <c r="E241" s="28"/>
      <c r="F241" s="51"/>
      <c r="G241" s="30"/>
      <c r="H241" s="30"/>
      <c r="I241" s="32"/>
      <c r="J241" s="32"/>
      <c r="K241" s="32"/>
      <c r="L241" s="36">
        <f>SUM(L237:L240)</f>
        <v>5944</v>
      </c>
      <c r="M241" s="36">
        <f>SUM(M237:M240)</f>
        <v>31000000</v>
      </c>
    </row>
    <row r="242" spans="1:15" x14ac:dyDescent="0.25">
      <c r="A242" s="27"/>
      <c r="B242" s="69"/>
      <c r="C242" s="69"/>
      <c r="D242" s="71"/>
      <c r="E242" s="28" t="s">
        <v>14</v>
      </c>
      <c r="F242" s="51" t="s">
        <v>63</v>
      </c>
      <c r="G242" s="30">
        <v>82</v>
      </c>
      <c r="H242" s="30">
        <v>20</v>
      </c>
      <c r="I242" s="32">
        <f>L245</f>
        <v>11177.5</v>
      </c>
      <c r="J242" s="32">
        <f>M245</f>
        <v>75500000</v>
      </c>
      <c r="K242" s="32" t="s">
        <v>65</v>
      </c>
      <c r="L242" s="33">
        <v>757.5</v>
      </c>
      <c r="M242" s="33">
        <v>30300000</v>
      </c>
    </row>
    <row r="243" spans="1:15" x14ac:dyDescent="0.25">
      <c r="A243" s="27"/>
      <c r="B243" s="69"/>
      <c r="C243" s="69"/>
      <c r="D243" s="71"/>
      <c r="E243" s="28"/>
      <c r="F243" s="51"/>
      <c r="G243" s="30"/>
      <c r="H243" s="30"/>
      <c r="I243" s="32"/>
      <c r="J243" s="32"/>
      <c r="K243" s="32" t="s">
        <v>28</v>
      </c>
      <c r="L243" s="33">
        <v>10000</v>
      </c>
      <c r="M243" s="33">
        <v>20000000</v>
      </c>
      <c r="N243">
        <f>M243/L243</f>
        <v>2000</v>
      </c>
    </row>
    <row r="244" spans="1:15" x14ac:dyDescent="0.25">
      <c r="A244" s="27"/>
      <c r="B244" s="69"/>
      <c r="C244" s="69"/>
      <c r="D244" s="71"/>
      <c r="E244" s="28"/>
      <c r="F244" s="51"/>
      <c r="G244" s="30"/>
      <c r="H244" s="30"/>
      <c r="I244" s="32"/>
      <c r="J244" s="32"/>
      <c r="K244" s="32" t="s">
        <v>31</v>
      </c>
      <c r="L244" s="33">
        <v>420</v>
      </c>
      <c r="M244" s="33">
        <v>25200000</v>
      </c>
    </row>
    <row r="245" spans="1:15" x14ac:dyDescent="0.25">
      <c r="A245" s="27"/>
      <c r="B245" s="69"/>
      <c r="C245" s="69"/>
      <c r="D245" s="71"/>
      <c r="E245" s="28"/>
      <c r="F245" s="51"/>
      <c r="G245" s="30"/>
      <c r="H245" s="30"/>
      <c r="I245" s="32"/>
      <c r="J245" s="32"/>
      <c r="K245" s="32"/>
      <c r="L245" s="36">
        <f>SUM(L242:L244)</f>
        <v>11177.5</v>
      </c>
      <c r="M245" s="36">
        <f>SUM(M242:M244)</f>
        <v>75500000</v>
      </c>
    </row>
    <row r="246" spans="1:15" x14ac:dyDescent="0.25">
      <c r="A246" s="27"/>
      <c r="B246" s="69"/>
      <c r="C246" s="69"/>
      <c r="D246" s="71"/>
      <c r="E246" s="28" t="s">
        <v>14</v>
      </c>
      <c r="F246" s="51" t="s">
        <v>66</v>
      </c>
      <c r="G246" s="30">
        <v>75</v>
      </c>
      <c r="H246" s="30">
        <v>20</v>
      </c>
      <c r="I246" s="32">
        <f>L250</f>
        <v>20359</v>
      </c>
      <c r="J246" s="32">
        <f>M250</f>
        <v>81000000</v>
      </c>
      <c r="K246" s="32" t="s">
        <v>46</v>
      </c>
      <c r="L246" s="33">
        <v>486</v>
      </c>
      <c r="M246" s="33">
        <v>17000000</v>
      </c>
    </row>
    <row r="247" spans="1:15" x14ac:dyDescent="0.25">
      <c r="A247" s="27"/>
      <c r="B247" s="69"/>
      <c r="C247" s="69"/>
      <c r="D247" s="71"/>
      <c r="E247" s="28"/>
      <c r="F247" s="29"/>
      <c r="G247" s="30"/>
      <c r="H247" s="30"/>
      <c r="I247" s="32"/>
      <c r="J247" s="32"/>
      <c r="K247" s="32" t="s">
        <v>31</v>
      </c>
      <c r="L247" s="33">
        <v>540</v>
      </c>
      <c r="M247" s="33">
        <v>27000000</v>
      </c>
    </row>
    <row r="248" spans="1:15" x14ac:dyDescent="0.25">
      <c r="A248" s="27"/>
      <c r="B248" s="69"/>
      <c r="C248" s="69"/>
      <c r="D248" s="71"/>
      <c r="E248" s="28"/>
      <c r="F248" s="29"/>
      <c r="G248" s="30"/>
      <c r="H248" s="30"/>
      <c r="I248" s="32"/>
      <c r="J248" s="32"/>
      <c r="K248" s="32" t="s">
        <v>41</v>
      </c>
      <c r="L248" s="33">
        <v>8000</v>
      </c>
      <c r="M248" s="33">
        <v>20000000</v>
      </c>
    </row>
    <row r="249" spans="1:15" x14ac:dyDescent="0.25">
      <c r="A249" s="27"/>
      <c r="B249" s="69"/>
      <c r="C249" s="69"/>
      <c r="D249" s="71"/>
      <c r="E249" s="28"/>
      <c r="F249" s="29"/>
      <c r="G249" s="30"/>
      <c r="H249" s="30"/>
      <c r="I249" s="32"/>
      <c r="J249" s="32"/>
      <c r="K249" s="32" t="s">
        <v>28</v>
      </c>
      <c r="L249" s="33">
        <v>11333</v>
      </c>
      <c r="M249" s="33">
        <v>17000000</v>
      </c>
    </row>
    <row r="250" spans="1:15" x14ac:dyDescent="0.25">
      <c r="A250" s="27"/>
      <c r="B250" s="69"/>
      <c r="C250" s="69"/>
      <c r="D250" s="71"/>
      <c r="E250" s="28"/>
      <c r="F250" s="29"/>
      <c r="G250" s="30"/>
      <c r="H250" s="30"/>
      <c r="I250" s="32"/>
      <c r="J250" s="32"/>
      <c r="K250" s="32"/>
      <c r="L250" s="36">
        <f>SUM(L246:L249)</f>
        <v>20359</v>
      </c>
      <c r="M250" s="36">
        <f>SUM(M246:M249)</f>
        <v>81000000</v>
      </c>
    </row>
    <row r="251" spans="1:15" x14ac:dyDescent="0.25">
      <c r="A251" s="27" t="s">
        <v>35</v>
      </c>
      <c r="B251" s="69">
        <v>712</v>
      </c>
      <c r="C251" s="69">
        <v>713</v>
      </c>
      <c r="D251" s="71" t="s">
        <v>60</v>
      </c>
      <c r="E251" s="28" t="s">
        <v>38</v>
      </c>
      <c r="F251" s="29" t="s">
        <v>49</v>
      </c>
      <c r="G251" s="30">
        <v>50</v>
      </c>
      <c r="H251" s="30">
        <v>20</v>
      </c>
      <c r="I251" s="32">
        <f>L252</f>
        <v>2885</v>
      </c>
      <c r="J251" s="32">
        <f>M252</f>
        <v>90469000</v>
      </c>
      <c r="K251" s="32" t="s">
        <v>39</v>
      </c>
      <c r="L251" s="33">
        <v>2885</v>
      </c>
      <c r="M251" s="33">
        <v>90469000</v>
      </c>
      <c r="O251" s="20"/>
    </row>
    <row r="252" spans="1:15" x14ac:dyDescent="0.25">
      <c r="A252" s="27"/>
      <c r="B252" s="69"/>
      <c r="C252" s="69"/>
      <c r="D252" s="71"/>
      <c r="E252" s="28"/>
      <c r="F252" s="29"/>
      <c r="G252" s="30"/>
      <c r="H252" s="30"/>
      <c r="I252" s="44"/>
      <c r="J252" s="44"/>
      <c r="K252" s="44"/>
      <c r="L252" s="36">
        <f>SUM(L251)</f>
        <v>2885</v>
      </c>
      <c r="M252" s="36">
        <f>SUM(M251)</f>
        <v>90469000</v>
      </c>
      <c r="O252" s="20"/>
    </row>
    <row r="253" spans="1:15" x14ac:dyDescent="0.25">
      <c r="A253" s="27"/>
      <c r="B253" s="69"/>
      <c r="C253" s="69"/>
      <c r="D253" s="71"/>
      <c r="E253" s="28" t="s">
        <v>38</v>
      </c>
      <c r="F253" s="51" t="s">
        <v>52</v>
      </c>
      <c r="G253" s="30">
        <v>40</v>
      </c>
      <c r="H253" s="30">
        <v>20</v>
      </c>
      <c r="I253" s="32">
        <f>L254</f>
        <v>1700</v>
      </c>
      <c r="J253" s="32">
        <f>M254</f>
        <v>17000000</v>
      </c>
      <c r="K253" s="32" t="s">
        <v>20</v>
      </c>
      <c r="L253" s="33">
        <v>1700</v>
      </c>
      <c r="M253" s="33">
        <v>17000000</v>
      </c>
      <c r="N253">
        <f>M253/L253</f>
        <v>10000</v>
      </c>
      <c r="O253" s="20"/>
    </row>
    <row r="254" spans="1:15" x14ac:dyDescent="0.25">
      <c r="A254" s="27"/>
      <c r="B254" s="69"/>
      <c r="C254" s="69"/>
      <c r="D254" s="71"/>
      <c r="E254" s="28"/>
      <c r="F254" s="51"/>
      <c r="G254" s="30"/>
      <c r="H254" s="30"/>
      <c r="I254" s="44"/>
      <c r="J254" s="44"/>
      <c r="K254" s="44"/>
      <c r="L254" s="36">
        <f>SUM(L253)</f>
        <v>1700</v>
      </c>
      <c r="M254" s="36">
        <f>SUM(M253)</f>
        <v>17000000</v>
      </c>
      <c r="O254" s="20"/>
    </row>
    <row r="255" spans="1:15" x14ac:dyDescent="0.25">
      <c r="A255" s="27"/>
      <c r="B255" s="69"/>
      <c r="C255" s="69"/>
      <c r="D255" s="71"/>
      <c r="E255" s="28" t="s">
        <v>38</v>
      </c>
      <c r="F255" s="51" t="s">
        <v>62</v>
      </c>
      <c r="G255" s="30">
        <v>45</v>
      </c>
      <c r="H255" s="30">
        <v>20</v>
      </c>
      <c r="I255" s="32">
        <f>L256</f>
        <v>2100</v>
      </c>
      <c r="J255" s="32">
        <f>M256</f>
        <v>21000000</v>
      </c>
      <c r="K255" s="32" t="s">
        <v>20</v>
      </c>
      <c r="L255" s="33">
        <v>2100</v>
      </c>
      <c r="M255" s="33">
        <v>21000000</v>
      </c>
      <c r="O255" s="20"/>
    </row>
    <row r="256" spans="1:15" x14ac:dyDescent="0.25">
      <c r="A256" s="27"/>
      <c r="B256" s="69"/>
      <c r="C256" s="69"/>
      <c r="D256" s="71"/>
      <c r="E256" s="28"/>
      <c r="F256" s="51"/>
      <c r="G256" s="30"/>
      <c r="H256" s="30"/>
      <c r="I256" s="44"/>
      <c r="J256" s="44"/>
      <c r="K256" s="44"/>
      <c r="L256" s="36">
        <f>SUM(L255)</f>
        <v>2100</v>
      </c>
      <c r="M256" s="36">
        <f>SUM(M255)</f>
        <v>21000000</v>
      </c>
      <c r="O256" s="20"/>
    </row>
    <row r="257" spans="1:15" x14ac:dyDescent="0.25">
      <c r="A257" s="27"/>
      <c r="B257" s="69"/>
      <c r="C257" s="69"/>
      <c r="D257" s="71"/>
      <c r="E257" s="28" t="s">
        <v>38</v>
      </c>
      <c r="F257" s="51" t="s">
        <v>63</v>
      </c>
      <c r="G257" s="30">
        <v>50</v>
      </c>
      <c r="H257" s="30">
        <v>20</v>
      </c>
      <c r="I257" s="32">
        <f>L258</f>
        <v>34935</v>
      </c>
      <c r="J257" s="32">
        <f>M258</f>
        <v>1539140000</v>
      </c>
      <c r="K257" s="32" t="s">
        <v>39</v>
      </c>
      <c r="L257" s="33">
        <v>34935</v>
      </c>
      <c r="M257" s="33">
        <v>1539140000</v>
      </c>
      <c r="O257" s="20"/>
    </row>
    <row r="258" spans="1:15" x14ac:dyDescent="0.25">
      <c r="A258" s="27"/>
      <c r="B258" s="69"/>
      <c r="C258" s="69"/>
      <c r="D258" s="71"/>
      <c r="E258" s="28"/>
      <c r="F258" s="51"/>
      <c r="G258" s="30"/>
      <c r="H258" s="30"/>
      <c r="I258" s="44"/>
      <c r="J258" s="44"/>
      <c r="K258" s="44"/>
      <c r="L258" s="36">
        <f>SUM(L257)</f>
        <v>34935</v>
      </c>
      <c r="M258" s="36">
        <f>SUM(M257)</f>
        <v>1539140000</v>
      </c>
      <c r="O258" s="20"/>
    </row>
    <row r="259" spans="1:15" x14ac:dyDescent="0.25">
      <c r="A259" s="27"/>
      <c r="B259" s="69"/>
      <c r="C259" s="69"/>
      <c r="D259" s="71"/>
      <c r="E259" s="28" t="s">
        <v>38</v>
      </c>
      <c r="F259" s="51" t="s">
        <v>66</v>
      </c>
      <c r="G259" s="30">
        <v>50</v>
      </c>
      <c r="H259" s="30">
        <v>20</v>
      </c>
      <c r="I259" s="32">
        <f>L260</f>
        <v>17102</v>
      </c>
      <c r="J259" s="32">
        <f>M260</f>
        <v>285062000</v>
      </c>
      <c r="K259" s="32" t="s">
        <v>39</v>
      </c>
      <c r="L259" s="33">
        <v>17102</v>
      </c>
      <c r="M259" s="33">
        <v>285062000</v>
      </c>
      <c r="O259" s="20"/>
    </row>
    <row r="260" spans="1:15" x14ac:dyDescent="0.25">
      <c r="A260" s="27"/>
      <c r="B260" s="69"/>
      <c r="C260" s="69"/>
      <c r="D260" s="71"/>
      <c r="E260" s="28"/>
      <c r="F260" s="29"/>
      <c r="G260" s="30"/>
      <c r="H260" s="30"/>
      <c r="I260" s="44"/>
      <c r="J260" s="44"/>
      <c r="K260" s="44"/>
      <c r="L260" s="36">
        <f>SUM(L259)</f>
        <v>17102</v>
      </c>
      <c r="M260" s="36">
        <f>SUM(M259)</f>
        <v>285062000</v>
      </c>
      <c r="O260" s="20"/>
    </row>
    <row r="261" spans="1:15" x14ac:dyDescent="0.25">
      <c r="A261" s="27" t="s">
        <v>36</v>
      </c>
      <c r="B261" s="69">
        <v>712</v>
      </c>
      <c r="C261" s="69">
        <v>713</v>
      </c>
      <c r="D261" s="71" t="s">
        <v>60</v>
      </c>
      <c r="E261" s="28" t="s">
        <v>38</v>
      </c>
      <c r="F261" s="29" t="s">
        <v>17</v>
      </c>
      <c r="G261" s="30">
        <v>710</v>
      </c>
      <c r="H261" s="30">
        <v>4</v>
      </c>
      <c r="I261" s="32">
        <f>L262</f>
        <v>30611</v>
      </c>
      <c r="J261" s="32">
        <f>M262</f>
        <v>1044688000</v>
      </c>
      <c r="K261" s="32" t="s">
        <v>39</v>
      </c>
      <c r="L261" s="33">
        <v>30611</v>
      </c>
      <c r="M261" s="33">
        <v>1044688000</v>
      </c>
    </row>
    <row r="262" spans="1:15" x14ac:dyDescent="0.25">
      <c r="A262" s="27"/>
      <c r="B262" s="69"/>
      <c r="C262" s="69"/>
      <c r="D262" s="71"/>
      <c r="E262" s="28"/>
      <c r="F262" s="29"/>
      <c r="G262" s="30"/>
      <c r="H262" s="30"/>
      <c r="I262" s="44"/>
      <c r="J262" s="44"/>
      <c r="K262" s="44"/>
      <c r="L262" s="36">
        <f>SUM(L261)</f>
        <v>30611</v>
      </c>
      <c r="M262" s="36">
        <f>SUM(M261)</f>
        <v>1044688000</v>
      </c>
    </row>
    <row r="263" spans="1:15" x14ac:dyDescent="0.25">
      <c r="A263" s="27"/>
      <c r="B263" s="69"/>
      <c r="C263" s="69"/>
      <c r="D263" s="71"/>
      <c r="E263" s="28" t="s">
        <v>38</v>
      </c>
      <c r="F263" s="29" t="s">
        <v>22</v>
      </c>
      <c r="G263" s="30">
        <v>0</v>
      </c>
      <c r="H263" s="30">
        <v>0</v>
      </c>
      <c r="I263" s="32">
        <f>L264</f>
        <v>0</v>
      </c>
      <c r="J263" s="32">
        <f>M264</f>
        <v>0</v>
      </c>
      <c r="K263" s="32">
        <v>0</v>
      </c>
      <c r="L263" s="33">
        <v>0</v>
      </c>
      <c r="M263" s="33">
        <v>0</v>
      </c>
    </row>
    <row r="264" spans="1:15" x14ac:dyDescent="0.25">
      <c r="A264" s="27"/>
      <c r="B264" s="69"/>
      <c r="C264" s="69"/>
      <c r="D264" s="71"/>
      <c r="E264" s="28"/>
      <c r="F264" s="29"/>
      <c r="G264" s="30"/>
      <c r="H264" s="30"/>
      <c r="I264" s="44"/>
      <c r="J264" s="44"/>
      <c r="K264" s="44"/>
      <c r="L264" s="36">
        <f>SUM(L263)</f>
        <v>0</v>
      </c>
      <c r="M264" s="36">
        <f>SUM(M263)</f>
        <v>0</v>
      </c>
    </row>
    <row r="265" spans="1:15" x14ac:dyDescent="0.25">
      <c r="A265" s="27"/>
      <c r="B265" s="69"/>
      <c r="C265" s="69"/>
      <c r="D265" s="71"/>
      <c r="E265" s="28" t="s">
        <v>38</v>
      </c>
      <c r="F265" s="29" t="s">
        <v>40</v>
      </c>
      <c r="G265" s="30">
        <v>927</v>
      </c>
      <c r="H265" s="30">
        <v>4</v>
      </c>
      <c r="I265" s="32">
        <f>L266</f>
        <v>45558</v>
      </c>
      <c r="J265" s="32">
        <f>M266</f>
        <v>1413231000</v>
      </c>
      <c r="K265" s="32" t="s">
        <v>39</v>
      </c>
      <c r="L265" s="33">
        <v>45558</v>
      </c>
      <c r="M265" s="33">
        <v>1413231000</v>
      </c>
    </row>
    <row r="266" spans="1:15" x14ac:dyDescent="0.25">
      <c r="A266" s="27"/>
      <c r="B266" s="69"/>
      <c r="C266" s="69"/>
      <c r="D266" s="71"/>
      <c r="E266" s="28"/>
      <c r="F266" s="29"/>
      <c r="G266" s="30"/>
      <c r="H266" s="30"/>
      <c r="I266" s="44"/>
      <c r="J266" s="44"/>
      <c r="K266" s="44"/>
      <c r="L266" s="36">
        <f>SUM(L265)</f>
        <v>45558</v>
      </c>
      <c r="M266" s="36">
        <f>SUM(M265)</f>
        <v>1413231000</v>
      </c>
    </row>
    <row r="267" spans="1:15" x14ac:dyDescent="0.25">
      <c r="A267" s="27"/>
      <c r="B267" s="69"/>
      <c r="C267" s="69"/>
      <c r="D267" s="71"/>
      <c r="E267" s="28" t="s">
        <v>38</v>
      </c>
      <c r="F267" s="29" t="s">
        <v>48</v>
      </c>
      <c r="G267" s="30">
        <v>654</v>
      </c>
      <c r="H267" s="30">
        <v>4</v>
      </c>
      <c r="I267" s="32">
        <f>L268</f>
        <v>35764</v>
      </c>
      <c r="J267" s="32">
        <f>M268</f>
        <v>481958000</v>
      </c>
      <c r="K267" s="32" t="s">
        <v>39</v>
      </c>
      <c r="L267" s="33">
        <v>35764</v>
      </c>
      <c r="M267" s="33">
        <v>481958000</v>
      </c>
    </row>
    <row r="268" spans="1:15" x14ac:dyDescent="0.25">
      <c r="A268" s="27"/>
      <c r="B268" s="69"/>
      <c r="C268" s="69"/>
      <c r="D268" s="71"/>
      <c r="E268" s="28"/>
      <c r="F268" s="29"/>
      <c r="G268" s="30"/>
      <c r="H268" s="30"/>
      <c r="I268" s="44"/>
      <c r="J268" s="44"/>
      <c r="K268" s="44"/>
      <c r="L268" s="36">
        <f>SUM(L267)</f>
        <v>35764</v>
      </c>
      <c r="M268" s="36">
        <f>SUM(M267)</f>
        <v>481958000</v>
      </c>
    </row>
    <row r="269" spans="1:15" x14ac:dyDescent="0.25">
      <c r="A269" s="27"/>
      <c r="B269" s="69"/>
      <c r="C269" s="69"/>
      <c r="D269" s="71"/>
      <c r="E269" s="28" t="s">
        <v>38</v>
      </c>
      <c r="F269" s="29" t="s">
        <v>49</v>
      </c>
      <c r="G269" s="30">
        <v>395</v>
      </c>
      <c r="H269" s="30">
        <v>4</v>
      </c>
      <c r="I269" s="32">
        <f>L270</f>
        <v>27618</v>
      </c>
      <c r="J269" s="32">
        <f>M270</f>
        <v>754417500</v>
      </c>
      <c r="K269" s="32" t="s">
        <v>39</v>
      </c>
      <c r="L269" s="33">
        <v>27618</v>
      </c>
      <c r="M269" s="33">
        <v>754417500</v>
      </c>
      <c r="N269" s="20"/>
    </row>
    <row r="270" spans="1:15" x14ac:dyDescent="0.25">
      <c r="A270" s="27"/>
      <c r="B270" s="69"/>
      <c r="C270" s="69"/>
      <c r="D270" s="71"/>
      <c r="E270" s="28"/>
      <c r="F270" s="29"/>
      <c r="G270" s="30"/>
      <c r="H270" s="30"/>
      <c r="I270" s="44"/>
      <c r="J270" s="44"/>
      <c r="K270" s="44"/>
      <c r="L270" s="36">
        <f>SUM(L269)</f>
        <v>27618</v>
      </c>
      <c r="M270" s="36">
        <f>SUM(M269)</f>
        <v>754417500</v>
      </c>
    </row>
    <row r="271" spans="1:15" x14ac:dyDescent="0.25">
      <c r="A271" s="27"/>
      <c r="B271" s="69"/>
      <c r="C271" s="69"/>
      <c r="D271" s="71"/>
      <c r="E271" s="28" t="s">
        <v>38</v>
      </c>
      <c r="F271" s="29" t="s">
        <v>51</v>
      </c>
      <c r="G271" s="30">
        <v>109</v>
      </c>
      <c r="H271" s="30">
        <v>4</v>
      </c>
      <c r="I271" s="32">
        <f>L272</f>
        <v>28096</v>
      </c>
      <c r="J271" s="32">
        <f>M272</f>
        <v>299752500</v>
      </c>
      <c r="K271" s="32" t="s">
        <v>20</v>
      </c>
      <c r="L271" s="33">
        <v>28096</v>
      </c>
      <c r="M271" s="33">
        <v>299752500</v>
      </c>
    </row>
    <row r="272" spans="1:15" x14ac:dyDescent="0.25">
      <c r="A272" s="27"/>
      <c r="B272" s="69"/>
      <c r="C272" s="69"/>
      <c r="D272" s="71"/>
      <c r="E272" s="28"/>
      <c r="F272" s="29"/>
      <c r="G272" s="30"/>
      <c r="H272" s="30"/>
      <c r="I272" s="44"/>
      <c r="J272" s="44"/>
      <c r="K272" s="44"/>
      <c r="L272" s="36">
        <f>SUM(L271)</f>
        <v>28096</v>
      </c>
      <c r="M272" s="36">
        <f>SUM(M271)</f>
        <v>299752500</v>
      </c>
    </row>
    <row r="273" spans="1:15" x14ac:dyDescent="0.25">
      <c r="A273" s="27"/>
      <c r="B273" s="69"/>
      <c r="C273" s="69"/>
      <c r="D273" s="71"/>
      <c r="E273" s="28" t="s">
        <v>38</v>
      </c>
      <c r="F273" s="51" t="s">
        <v>52</v>
      </c>
      <c r="G273" s="30">
        <v>102</v>
      </c>
      <c r="H273" s="30">
        <v>4</v>
      </c>
      <c r="I273" s="32">
        <f>L274</f>
        <v>6969</v>
      </c>
      <c r="J273" s="32">
        <f>M274</f>
        <v>41814000</v>
      </c>
      <c r="K273" s="32" t="s">
        <v>39</v>
      </c>
      <c r="L273" s="33">
        <v>6969</v>
      </c>
      <c r="M273" s="33">
        <v>41814000</v>
      </c>
    </row>
    <row r="274" spans="1:15" x14ac:dyDescent="0.25">
      <c r="A274" s="27"/>
      <c r="B274" s="69"/>
      <c r="C274" s="69"/>
      <c r="D274" s="71"/>
      <c r="E274" s="28"/>
      <c r="F274" s="51"/>
      <c r="G274" s="30"/>
      <c r="H274" s="30"/>
      <c r="I274" s="44"/>
      <c r="J274" s="44"/>
      <c r="K274" s="44"/>
      <c r="L274" s="36">
        <f>SUM(L273)</f>
        <v>6969</v>
      </c>
      <c r="M274" s="36">
        <f>SUM(M273)</f>
        <v>41814000</v>
      </c>
      <c r="N274" s="20">
        <f>I273+I253</f>
        <v>8669</v>
      </c>
    </row>
    <row r="275" spans="1:15" x14ac:dyDescent="0.25">
      <c r="A275" s="27"/>
      <c r="B275" s="69"/>
      <c r="C275" s="69"/>
      <c r="D275" s="71"/>
      <c r="E275" s="28" t="s">
        <v>38</v>
      </c>
      <c r="F275" s="51" t="s">
        <v>53</v>
      </c>
      <c r="G275" s="30">
        <v>65</v>
      </c>
      <c r="H275" s="30">
        <v>4</v>
      </c>
      <c r="I275" s="32">
        <f>L276</f>
        <v>4128</v>
      </c>
      <c r="J275" s="32">
        <f>M276</f>
        <v>148231000</v>
      </c>
      <c r="K275" s="32" t="s">
        <v>39</v>
      </c>
      <c r="L275" s="33">
        <v>4128</v>
      </c>
      <c r="M275" s="33">
        <v>148231000</v>
      </c>
    </row>
    <row r="276" spans="1:15" x14ac:dyDescent="0.25">
      <c r="A276" s="27"/>
      <c r="B276" s="69"/>
      <c r="C276" s="69"/>
      <c r="D276" s="71"/>
      <c r="E276" s="28"/>
      <c r="F276" s="51"/>
      <c r="G276" s="30"/>
      <c r="H276" s="30"/>
      <c r="I276" s="44"/>
      <c r="J276" s="44"/>
      <c r="K276" s="44"/>
      <c r="L276" s="36">
        <f>SUM(L275)</f>
        <v>4128</v>
      </c>
      <c r="M276" s="36">
        <f>SUM(M275)</f>
        <v>148231000</v>
      </c>
    </row>
    <row r="277" spans="1:15" x14ac:dyDescent="0.25">
      <c r="A277" s="27"/>
      <c r="B277" s="70"/>
      <c r="C277" s="70"/>
      <c r="D277" s="72"/>
      <c r="E277" s="28" t="s">
        <v>38</v>
      </c>
      <c r="F277" s="51" t="s">
        <v>56</v>
      </c>
      <c r="G277" s="30">
        <v>775</v>
      </c>
      <c r="H277" s="30">
        <v>4</v>
      </c>
      <c r="I277" s="32">
        <f>L278</f>
        <v>40924</v>
      </c>
      <c r="J277" s="32">
        <f>M278</f>
        <v>1532439500</v>
      </c>
      <c r="K277" s="32" t="s">
        <v>39</v>
      </c>
      <c r="L277" s="33">
        <v>40924</v>
      </c>
      <c r="M277" s="33">
        <v>1532439500</v>
      </c>
      <c r="N277">
        <f>M277/L277</f>
        <v>37445.985240934417</v>
      </c>
    </row>
    <row r="278" spans="1:15" x14ac:dyDescent="0.25">
      <c r="A278" s="27"/>
      <c r="B278" s="53"/>
      <c r="C278" s="53"/>
      <c r="D278" s="52"/>
      <c r="E278" s="28"/>
      <c r="F278" s="51"/>
      <c r="G278" s="30"/>
      <c r="H278" s="30"/>
      <c r="I278" s="44"/>
      <c r="J278" s="44"/>
      <c r="K278" s="44"/>
      <c r="L278" s="36">
        <f>SUM(L277)</f>
        <v>40924</v>
      </c>
      <c r="M278" s="36">
        <f>SUM(M277)</f>
        <v>1532439500</v>
      </c>
    </row>
    <row r="279" spans="1:15" x14ac:dyDescent="0.25">
      <c r="A279" s="27"/>
      <c r="B279" s="53"/>
      <c r="C279" s="53"/>
      <c r="D279" s="52"/>
      <c r="E279" s="28" t="s">
        <v>38</v>
      </c>
      <c r="F279" s="51" t="s">
        <v>62</v>
      </c>
      <c r="G279" s="30">
        <v>60</v>
      </c>
      <c r="H279" s="30">
        <v>4</v>
      </c>
      <c r="I279" s="32">
        <f>L280</f>
        <v>4211</v>
      </c>
      <c r="J279" s="32">
        <f>M280</f>
        <v>137474000</v>
      </c>
      <c r="K279" s="32" t="s">
        <v>39</v>
      </c>
      <c r="L279" s="33">
        <v>4211</v>
      </c>
      <c r="M279" s="33">
        <v>137474000</v>
      </c>
      <c r="N279" s="20">
        <f>I279+I255</f>
        <v>6311</v>
      </c>
    </row>
    <row r="280" spans="1:15" x14ac:dyDescent="0.25">
      <c r="A280" s="27"/>
      <c r="B280" s="53"/>
      <c r="C280" s="53"/>
      <c r="D280" s="52"/>
      <c r="E280" s="28"/>
      <c r="F280" s="51"/>
      <c r="G280" s="30"/>
      <c r="H280" s="30"/>
      <c r="I280" s="44"/>
      <c r="J280" s="44"/>
      <c r="K280" s="44"/>
      <c r="L280" s="36">
        <f>SUM(L279)</f>
        <v>4211</v>
      </c>
      <c r="M280" s="36">
        <f>SUM(M279)</f>
        <v>137474000</v>
      </c>
    </row>
    <row r="281" spans="1:15" x14ac:dyDescent="0.25">
      <c r="A281" s="27"/>
      <c r="B281" s="53"/>
      <c r="C281" s="53"/>
      <c r="D281" s="52"/>
      <c r="E281" s="28" t="s">
        <v>38</v>
      </c>
      <c r="F281" s="51" t="s">
        <v>63</v>
      </c>
      <c r="G281" s="30">
        <v>780</v>
      </c>
      <c r="H281" s="30">
        <v>4</v>
      </c>
      <c r="I281" s="32">
        <f>L282</f>
        <v>54910</v>
      </c>
      <c r="J281" s="32">
        <f>M282</f>
        <v>2234560500</v>
      </c>
      <c r="K281" s="32" t="s">
        <v>39</v>
      </c>
      <c r="L281" s="33">
        <v>54910</v>
      </c>
      <c r="M281" s="33">
        <v>2234560500</v>
      </c>
      <c r="N281" s="20">
        <f>I281+I257</f>
        <v>89845</v>
      </c>
    </row>
    <row r="282" spans="1:15" x14ac:dyDescent="0.25">
      <c r="A282" s="27"/>
      <c r="B282" s="53"/>
      <c r="C282" s="53"/>
      <c r="D282" s="52"/>
      <c r="E282" s="28"/>
      <c r="F282" s="29"/>
      <c r="G282" s="30"/>
      <c r="H282" s="30"/>
      <c r="I282" s="44"/>
      <c r="J282" s="44"/>
      <c r="K282" s="44"/>
      <c r="L282" s="36">
        <f>SUM(L281)</f>
        <v>54910</v>
      </c>
      <c r="M282" s="36">
        <f>SUM(M281)</f>
        <v>2234560500</v>
      </c>
    </row>
    <row r="283" spans="1:15" x14ac:dyDescent="0.25">
      <c r="A283" s="27"/>
      <c r="B283" s="53"/>
      <c r="C283" s="53"/>
      <c r="D283" s="52"/>
      <c r="E283" s="28"/>
      <c r="F283" s="29"/>
      <c r="G283" s="30"/>
      <c r="H283" s="30"/>
      <c r="I283" s="32"/>
      <c r="J283" s="32"/>
      <c r="K283" s="32"/>
      <c r="L283" s="33"/>
      <c r="M283" s="33"/>
      <c r="O283" s="21"/>
    </row>
    <row r="284" spans="1:15" x14ac:dyDescent="0.25">
      <c r="A284" s="27"/>
      <c r="B284" s="50"/>
      <c r="C284" s="50"/>
      <c r="D284" s="49"/>
      <c r="E284" s="28"/>
      <c r="F284" s="29"/>
      <c r="G284" s="30"/>
      <c r="H284" s="30"/>
      <c r="I284" s="44"/>
      <c r="J284" s="44"/>
      <c r="K284" s="44"/>
      <c r="L284" s="36"/>
      <c r="M284" s="36"/>
    </row>
    <row r="285" spans="1:15" x14ac:dyDescent="0.25">
      <c r="F285"/>
      <c r="G285" s="13"/>
      <c r="H285" s="13"/>
      <c r="I285" s="7"/>
      <c r="J285" s="7"/>
      <c r="K285" s="7"/>
      <c r="L285" s="13"/>
      <c r="M285" s="13"/>
    </row>
    <row r="286" spans="1:15" x14ac:dyDescent="0.25">
      <c r="F286"/>
      <c r="G286" s="13"/>
      <c r="H286" s="13"/>
      <c r="I286" s="56">
        <f>SUM(I4:I284)</f>
        <v>2645390.5499999998</v>
      </c>
      <c r="J286" s="56">
        <f>SUM(J4:J284)</f>
        <v>28034732100</v>
      </c>
      <c r="K286" s="7"/>
      <c r="L286" s="13"/>
      <c r="M286" s="13"/>
    </row>
    <row r="287" spans="1:15" x14ac:dyDescent="0.25">
      <c r="F287"/>
      <c r="G287" s="13"/>
      <c r="H287" s="13"/>
      <c r="I287" s="7"/>
      <c r="J287" s="7"/>
      <c r="K287" s="7"/>
      <c r="L287" s="13"/>
      <c r="M287" s="13"/>
    </row>
    <row r="288" spans="1:15" x14ac:dyDescent="0.25">
      <c r="F288"/>
      <c r="G288" s="13"/>
      <c r="H288" s="13"/>
      <c r="I288" s="7"/>
      <c r="J288" s="7"/>
      <c r="K288" s="7" t="s">
        <v>46</v>
      </c>
      <c r="L288" s="13">
        <f>L163+L167+L172+L179+L183+L186+L189+L192+L194+L196+L198+L208+L213+L217+L221+L223+L227+L234+L237+L246+L174</f>
        <v>43573.95</v>
      </c>
      <c r="M288" s="13">
        <f>M163+M167+M172+M179+M183+M186+M189+M192+M194+M196+M198+M208+M213+M217+M221+M223+M227+M234+M237+M246+M174</f>
        <v>537828000</v>
      </c>
    </row>
    <row r="289" spans="6:13" x14ac:dyDescent="0.25">
      <c r="F289"/>
      <c r="G289" s="13"/>
      <c r="H289" s="13"/>
      <c r="I289" s="7"/>
      <c r="J289" s="7"/>
      <c r="K289" s="7" t="s">
        <v>74</v>
      </c>
      <c r="L289" s="13">
        <f>L208+L213+L217+L221+L223+L227+L234+L237+L246</f>
        <v>3230.4</v>
      </c>
      <c r="M289" s="13">
        <f>M208+M213+M217+M221+M223+M227+M234+M237+M246</f>
        <v>124454000</v>
      </c>
    </row>
    <row r="290" spans="6:13" x14ac:dyDescent="0.25">
      <c r="F290"/>
      <c r="G290" s="13"/>
      <c r="H290" s="13"/>
      <c r="I290" s="7"/>
      <c r="J290" s="7"/>
      <c r="K290" s="7" t="s">
        <v>75</v>
      </c>
      <c r="L290" s="13">
        <f>L163+L167+L172+L174+L179+L183+L186+L189+L192+L194+L196+L198</f>
        <v>40343.550000000003</v>
      </c>
      <c r="M290" s="13">
        <f>M163+M167+M172+M174+M179+M183+M186+M189+M192+M194+M196+M198</f>
        <v>413374000</v>
      </c>
    </row>
    <row r="291" spans="6:13" x14ac:dyDescent="0.25">
      <c r="F291"/>
      <c r="G291" s="13"/>
      <c r="H291" s="13"/>
      <c r="I291" s="7"/>
      <c r="J291" s="7"/>
      <c r="K291" s="7"/>
      <c r="L291" s="13">
        <f>SUM(L289:L290)</f>
        <v>43573.950000000004</v>
      </c>
      <c r="M291" s="13">
        <f>SUM(M289:M290)</f>
        <v>537828000</v>
      </c>
    </row>
    <row r="292" spans="6:13" x14ac:dyDescent="0.25">
      <c r="F292"/>
      <c r="G292" s="13"/>
      <c r="H292" s="13"/>
      <c r="I292" s="7"/>
      <c r="J292" s="7"/>
      <c r="K292" s="7"/>
      <c r="L292" s="13"/>
      <c r="M292" s="13"/>
    </row>
    <row r="293" spans="6:13" x14ac:dyDescent="0.25">
      <c r="F293"/>
      <c r="G293" s="13"/>
      <c r="H293" s="13"/>
      <c r="I293" s="7"/>
      <c r="J293" s="7"/>
      <c r="K293" s="7"/>
      <c r="L293" s="13"/>
      <c r="M293" s="13"/>
    </row>
    <row r="294" spans="6:13" x14ac:dyDescent="0.25">
      <c r="F294"/>
      <c r="G294" s="13"/>
      <c r="H294" s="13"/>
      <c r="I294" s="7"/>
      <c r="J294" s="7"/>
      <c r="K294" s="15" t="s">
        <v>75</v>
      </c>
      <c r="L294" s="13">
        <v>13094</v>
      </c>
      <c r="M294" s="13">
        <v>53302000</v>
      </c>
    </row>
    <row r="295" spans="6:13" x14ac:dyDescent="0.25">
      <c r="F295"/>
      <c r="G295" s="13"/>
      <c r="H295" s="13"/>
      <c r="I295" s="7"/>
      <c r="J295" s="7"/>
      <c r="K295" s="15" t="s">
        <v>74</v>
      </c>
      <c r="L295" s="13">
        <v>4910</v>
      </c>
      <c r="M295" s="13">
        <v>20180000</v>
      </c>
    </row>
    <row r="296" spans="6:13" x14ac:dyDescent="0.25">
      <c r="F296"/>
      <c r="G296" s="13"/>
      <c r="H296" s="13"/>
      <c r="I296" s="7"/>
      <c r="J296" s="7"/>
      <c r="K296" s="15" t="s">
        <v>76</v>
      </c>
      <c r="L296" s="13">
        <v>1685</v>
      </c>
      <c r="M296" s="13">
        <v>6740000</v>
      </c>
    </row>
    <row r="297" spans="6:13" x14ac:dyDescent="0.25">
      <c r="F297"/>
      <c r="G297" s="13"/>
      <c r="H297" s="13"/>
      <c r="I297" s="7"/>
      <c r="J297" s="7"/>
      <c r="K297"/>
      <c r="L297" s="13">
        <f>SUM(L294:L296)</f>
        <v>19689</v>
      </c>
      <c r="M297" s="13">
        <f>SUM(M294:M296)</f>
        <v>80222000</v>
      </c>
    </row>
    <row r="298" spans="6:13" x14ac:dyDescent="0.25">
      <c r="F298"/>
      <c r="G298" s="13"/>
      <c r="H298" s="13"/>
      <c r="I298" s="7"/>
      <c r="J298" s="7"/>
      <c r="K298" s="7"/>
      <c r="L298" s="13"/>
      <c r="M298" s="13"/>
    </row>
    <row r="299" spans="6:13" x14ac:dyDescent="0.25">
      <c r="F299"/>
      <c r="G299" s="13"/>
      <c r="H299" s="13"/>
      <c r="I299" s="7"/>
      <c r="J299" s="7"/>
      <c r="K299" s="15" t="s">
        <v>75</v>
      </c>
      <c r="L299" s="13">
        <f>L294+L290</f>
        <v>53437.55</v>
      </c>
      <c r="M299" s="13">
        <f>M294+M290</f>
        <v>466676000</v>
      </c>
    </row>
    <row r="300" spans="6:13" x14ac:dyDescent="0.25">
      <c r="F300"/>
      <c r="G300" s="13"/>
      <c r="H300" s="13"/>
      <c r="I300" s="7"/>
      <c r="J300" s="7"/>
      <c r="K300" s="15" t="s">
        <v>74</v>
      </c>
      <c r="L300" s="13">
        <f>L295+L289</f>
        <v>8140.4</v>
      </c>
      <c r="M300" s="13">
        <f>M295+M289</f>
        <v>144634000</v>
      </c>
    </row>
    <row r="301" spans="6:13" x14ac:dyDescent="0.25">
      <c r="F301"/>
      <c r="G301" s="13"/>
      <c r="H301" s="13"/>
      <c r="I301" s="7"/>
      <c r="J301" s="7"/>
      <c r="K301" s="15" t="s">
        <v>76</v>
      </c>
      <c r="L301" s="13">
        <f>L296</f>
        <v>1685</v>
      </c>
      <c r="M301" s="13">
        <f>M296</f>
        <v>6740000</v>
      </c>
    </row>
    <row r="302" spans="6:13" x14ac:dyDescent="0.25">
      <c r="F302"/>
      <c r="G302" s="13"/>
      <c r="H302" s="13"/>
      <c r="I302" s="7"/>
      <c r="J302" s="7"/>
      <c r="K302" s="7"/>
      <c r="L302" s="13">
        <f>SUM(L299:L301)</f>
        <v>63262.950000000004</v>
      </c>
      <c r="M302" s="13">
        <f>SUM(M299:M301)</f>
        <v>618050000</v>
      </c>
    </row>
    <row r="303" spans="6:13" x14ac:dyDescent="0.25">
      <c r="F303"/>
      <c r="G303" s="13"/>
      <c r="H303" s="13"/>
      <c r="I303" s="7"/>
      <c r="J303" s="7"/>
      <c r="K303" s="7"/>
      <c r="L303" s="13"/>
      <c r="M303" s="13"/>
    </row>
    <row r="304" spans="6:13" x14ac:dyDescent="0.25">
      <c r="F304"/>
      <c r="G304" s="13"/>
      <c r="H304" s="13"/>
      <c r="I304" s="7"/>
      <c r="J304" s="7"/>
      <c r="K304" s="15" t="s">
        <v>75</v>
      </c>
      <c r="L304" s="13">
        <v>53438</v>
      </c>
      <c r="M304" s="13">
        <v>466676000</v>
      </c>
    </row>
    <row r="305" spans="6:13" x14ac:dyDescent="0.25">
      <c r="F305"/>
      <c r="G305" s="13"/>
      <c r="H305" s="13"/>
      <c r="I305" s="7"/>
      <c r="J305" s="7"/>
      <c r="K305" s="15" t="s">
        <v>74</v>
      </c>
      <c r="L305" s="13">
        <v>8140</v>
      </c>
      <c r="M305" s="13">
        <v>144634000</v>
      </c>
    </row>
    <row r="306" spans="6:13" x14ac:dyDescent="0.25">
      <c r="F306"/>
      <c r="G306" s="13"/>
      <c r="H306" s="13"/>
      <c r="I306" s="7"/>
      <c r="J306" s="7"/>
      <c r="K306" s="15" t="s">
        <v>76</v>
      </c>
      <c r="L306" s="13">
        <v>1685</v>
      </c>
      <c r="M306" s="13">
        <v>6740000</v>
      </c>
    </row>
    <row r="307" spans="6:13" x14ac:dyDescent="0.25">
      <c r="F307"/>
      <c r="G307" s="13"/>
      <c r="H307" s="13"/>
      <c r="I307" s="7"/>
      <c r="J307" s="7"/>
      <c r="K307" s="7"/>
      <c r="L307" s="13">
        <f>SUM(L304:L306)</f>
        <v>63263</v>
      </c>
      <c r="M307" s="13">
        <f>SUM(M304:M306)</f>
        <v>618050000</v>
      </c>
    </row>
    <row r="308" spans="6:13" x14ac:dyDescent="0.25">
      <c r="F308"/>
      <c r="G308" s="13"/>
      <c r="H308" s="13"/>
      <c r="I308" s="7"/>
      <c r="J308" s="7"/>
      <c r="K308" s="7"/>
      <c r="L308" s="13"/>
      <c r="M308" s="13"/>
    </row>
    <row r="309" spans="6:13" x14ac:dyDescent="0.25">
      <c r="F309"/>
      <c r="G309" s="13"/>
      <c r="H309" s="13"/>
      <c r="I309" s="7"/>
      <c r="J309" s="7"/>
      <c r="K309" s="7"/>
      <c r="L309" s="13"/>
      <c r="M309" s="13"/>
    </row>
    <row r="310" spans="6:13" x14ac:dyDescent="0.25">
      <c r="F310"/>
      <c r="G310" s="13"/>
      <c r="H310" s="13"/>
      <c r="I310" s="7"/>
      <c r="J310" s="7"/>
      <c r="K310" s="7"/>
      <c r="L310" s="13"/>
      <c r="M310" s="13"/>
    </row>
    <row r="311" spans="6:13" x14ac:dyDescent="0.25">
      <c r="F311"/>
      <c r="G311" s="13"/>
      <c r="H311" s="13"/>
      <c r="I311" s="7"/>
      <c r="J311" s="7"/>
      <c r="K311" s="7"/>
      <c r="L311" s="13"/>
      <c r="M311" s="13"/>
    </row>
    <row r="312" spans="6:13" x14ac:dyDescent="0.25">
      <c r="F312"/>
      <c r="G312" s="13"/>
      <c r="H312" s="13"/>
      <c r="I312" s="7"/>
      <c r="J312" s="7"/>
      <c r="K312" s="7"/>
      <c r="L312" s="13"/>
      <c r="M312" s="13"/>
    </row>
    <row r="313" spans="6:13" x14ac:dyDescent="0.25">
      <c r="F313"/>
      <c r="G313" s="13"/>
      <c r="H313" s="13"/>
      <c r="I313" s="7"/>
      <c r="J313" s="7"/>
      <c r="K313" s="7"/>
      <c r="L313" s="13"/>
      <c r="M313" s="13"/>
    </row>
    <row r="314" spans="6:13" x14ac:dyDescent="0.25">
      <c r="F314"/>
      <c r="G314" s="13"/>
      <c r="H314" s="13"/>
      <c r="I314" s="7"/>
      <c r="J314" s="7"/>
      <c r="K314" s="7"/>
      <c r="L314" s="13"/>
      <c r="M314" s="13"/>
    </row>
    <row r="315" spans="6:13" x14ac:dyDescent="0.25">
      <c r="F315"/>
      <c r="G315" s="13"/>
      <c r="H315" s="13"/>
      <c r="I315" s="7"/>
      <c r="J315" s="7"/>
      <c r="K315" s="7"/>
      <c r="L315" s="13"/>
      <c r="M315" s="13"/>
    </row>
    <row r="316" spans="6:13" x14ac:dyDescent="0.25">
      <c r="F316"/>
      <c r="G316" s="13"/>
      <c r="H316" s="13"/>
      <c r="I316" s="7"/>
      <c r="J316" s="7"/>
      <c r="K316" s="7"/>
      <c r="L316" s="13"/>
      <c r="M316" s="13"/>
    </row>
    <row r="317" spans="6:13" x14ac:dyDescent="0.25">
      <c r="F317"/>
      <c r="G317" s="13"/>
      <c r="H317" s="13"/>
      <c r="I317" s="7"/>
      <c r="J317" s="7"/>
      <c r="K317" s="7"/>
      <c r="L317" s="13"/>
      <c r="M317" s="13"/>
    </row>
    <row r="318" spans="6:13" x14ac:dyDescent="0.25">
      <c r="F318"/>
      <c r="G318" s="13"/>
      <c r="H318" s="13"/>
      <c r="I318" s="7"/>
      <c r="J318" s="7"/>
      <c r="K318" s="7"/>
      <c r="L318" s="13"/>
      <c r="M318" s="13"/>
    </row>
    <row r="319" spans="6:13" x14ac:dyDescent="0.25">
      <c r="F319"/>
      <c r="G319" s="13"/>
      <c r="H319" s="13"/>
      <c r="I319" s="7"/>
      <c r="J319" s="7"/>
      <c r="K319" s="7"/>
      <c r="L319" s="13"/>
      <c r="M319" s="13"/>
    </row>
    <row r="320" spans="6:13" x14ac:dyDescent="0.25">
      <c r="F320"/>
      <c r="G320" s="13"/>
      <c r="H320" s="13"/>
      <c r="I320" s="7"/>
      <c r="J320" s="7"/>
      <c r="K320" s="7"/>
      <c r="L320" s="13"/>
      <c r="M320" s="13"/>
    </row>
    <row r="321" spans="6:13" x14ac:dyDescent="0.25">
      <c r="F321"/>
      <c r="G321" s="13"/>
      <c r="H321" s="13"/>
      <c r="I321" s="7"/>
      <c r="J321" s="7"/>
      <c r="K321" s="7"/>
      <c r="L321" s="13"/>
      <c r="M321" s="13"/>
    </row>
    <row r="322" spans="6:13" x14ac:dyDescent="0.25">
      <c r="F322"/>
      <c r="G322" s="13"/>
      <c r="H322" s="13"/>
      <c r="I322" s="7"/>
      <c r="J322" s="7"/>
      <c r="K322" s="7"/>
      <c r="L322" s="13"/>
      <c r="M322" s="13"/>
    </row>
    <row r="323" spans="6:13" x14ac:dyDescent="0.25">
      <c r="F323"/>
      <c r="G323" s="13"/>
      <c r="H323" s="13"/>
      <c r="I323" s="7"/>
      <c r="J323" s="7"/>
      <c r="K323" s="7"/>
      <c r="L323" s="13"/>
      <c r="M323" s="13"/>
    </row>
    <row r="324" spans="6:13" x14ac:dyDescent="0.25">
      <c r="F324"/>
      <c r="G324" s="13"/>
      <c r="H324" s="13"/>
      <c r="I324" s="7"/>
      <c r="J324" s="7"/>
      <c r="K324" s="7"/>
      <c r="L324" s="13"/>
      <c r="M324" s="13"/>
    </row>
    <row r="325" spans="6:13" x14ac:dyDescent="0.25">
      <c r="F325"/>
      <c r="G325" s="13"/>
      <c r="H325" s="13"/>
      <c r="I325" s="7"/>
      <c r="J325" s="7"/>
      <c r="K325" s="7"/>
      <c r="L325" s="13"/>
      <c r="M325" s="13"/>
    </row>
    <row r="326" spans="6:13" x14ac:dyDescent="0.25">
      <c r="F326"/>
      <c r="G326" s="13"/>
      <c r="H326" s="13"/>
      <c r="I326" s="7"/>
      <c r="J326" s="7"/>
      <c r="K326" s="7"/>
      <c r="L326" s="13"/>
      <c r="M326" s="13"/>
    </row>
    <row r="327" spans="6:13" x14ac:dyDescent="0.25">
      <c r="F327"/>
      <c r="G327" s="13"/>
      <c r="H327" s="13"/>
      <c r="I327" s="7"/>
      <c r="J327" s="7"/>
      <c r="K327" s="7"/>
      <c r="L327" s="13"/>
      <c r="M327" s="13"/>
    </row>
    <row r="328" spans="6:13" x14ac:dyDescent="0.25">
      <c r="F328"/>
      <c r="G328" s="13"/>
      <c r="H328" s="13"/>
      <c r="I328" s="7"/>
      <c r="J328" s="7"/>
      <c r="K328" s="7"/>
      <c r="L328" s="13"/>
      <c r="M328" s="13"/>
    </row>
    <row r="329" spans="6:13" x14ac:dyDescent="0.25">
      <c r="F329"/>
      <c r="G329" s="13"/>
      <c r="H329" s="13"/>
      <c r="I329" s="7"/>
      <c r="J329" s="7"/>
      <c r="K329" s="7"/>
      <c r="L329" s="13"/>
      <c r="M329" s="13"/>
    </row>
    <row r="330" spans="6:13" x14ac:dyDescent="0.25">
      <c r="F330"/>
      <c r="G330" s="13"/>
      <c r="H330" s="13"/>
      <c r="I330" s="7"/>
      <c r="J330" s="7"/>
      <c r="K330" s="7"/>
      <c r="L330" s="13"/>
      <c r="M330" s="13"/>
    </row>
  </sheetData>
  <mergeCells count="20">
    <mergeCell ref="B78:B161"/>
    <mergeCell ref="D78:D161"/>
    <mergeCell ref="C78:C161"/>
    <mergeCell ref="C163:C200"/>
    <mergeCell ref="B163:B200"/>
    <mergeCell ref="A1:M1"/>
    <mergeCell ref="B3:C3"/>
    <mergeCell ref="B4:B77"/>
    <mergeCell ref="C4:C77"/>
    <mergeCell ref="D4:D77"/>
    <mergeCell ref="B261:B277"/>
    <mergeCell ref="D261:D277"/>
    <mergeCell ref="C261:C277"/>
    <mergeCell ref="D163:D200"/>
    <mergeCell ref="B201:B250"/>
    <mergeCell ref="C201:C250"/>
    <mergeCell ref="D201:D250"/>
    <mergeCell ref="B251:B260"/>
    <mergeCell ref="C251:C260"/>
    <mergeCell ref="D251:D260"/>
  </mergeCells>
  <pageMargins left="0.7" right="0.7" top="0.75" bottom="0.75" header="0.3" footer="0.3"/>
  <pageSetup paperSize="1000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Lembar Kerja Pelabuhan</vt:lpstr>
      <vt:lpstr>'Lembar Kerja Pelabuhan'!Print_Area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Tangkap99</dc:creator>
  <cp:lastModifiedBy>Tangkap</cp:lastModifiedBy>
  <cp:lastPrinted>2022-02-22T06:14:09Z</cp:lastPrinted>
  <dcterms:created xsi:type="dcterms:W3CDTF">2020-09-22T00:34:30Z</dcterms:created>
  <dcterms:modified xsi:type="dcterms:W3CDTF">2023-04-18T04:15:33Z</dcterms:modified>
</cp:coreProperties>
</file>